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30.05" sheetId="15" r:id="rId1"/>
    <sheet name="24.01.2023" sheetId="14" r:id="rId2"/>
    <sheet name="2023" sheetId="13" r:id="rId3"/>
    <sheet name="2022" sheetId="12" r:id="rId4"/>
    <sheet name="2021" sheetId="11" r:id="rId5"/>
  </sheets>
  <calcPr calcId="125725"/>
</workbook>
</file>

<file path=xl/calcChain.xml><?xml version="1.0" encoding="utf-8"?>
<calcChain xmlns="http://schemas.openxmlformats.org/spreadsheetml/2006/main">
  <c r="G42" i="15"/>
  <c r="E51"/>
  <c r="G51"/>
  <c r="E66"/>
  <c r="E67"/>
  <c r="G66"/>
  <c r="E92"/>
  <c r="G96"/>
  <c r="G90"/>
  <c r="G85"/>
  <c r="G79"/>
  <c r="G72"/>
  <c r="G30"/>
  <c r="G24" s="1"/>
  <c r="G28"/>
  <c r="G25"/>
  <c r="E24"/>
  <c r="E10" s="1"/>
  <c r="E34"/>
  <c r="F10"/>
  <c r="G10" l="1"/>
  <c r="H107" l="1"/>
  <c r="G107"/>
  <c r="G106" s="1"/>
  <c r="F106"/>
  <c r="E106"/>
  <c r="I101"/>
  <c r="J101" s="1"/>
  <c r="K101" s="1"/>
  <c r="I100"/>
  <c r="J100" s="1"/>
  <c r="K100" s="1"/>
  <c r="G99"/>
  <c r="G98" s="1"/>
  <c r="F99"/>
  <c r="F98" s="1"/>
  <c r="E99"/>
  <c r="E98" s="1"/>
  <c r="G93"/>
  <c r="G92" s="1"/>
  <c r="F93"/>
  <c r="F92" s="1"/>
  <c r="E93"/>
  <c r="G91"/>
  <c r="G83" s="1"/>
  <c r="F83"/>
  <c r="G81"/>
  <c r="G80"/>
  <c r="F78"/>
  <c r="E78"/>
  <c r="G76"/>
  <c r="G69"/>
  <c r="G68"/>
  <c r="F67"/>
  <c r="F66"/>
  <c r="G60"/>
  <c r="F60"/>
  <c r="E60"/>
  <c r="G57"/>
  <c r="G56"/>
  <c r="E55"/>
  <c r="J54"/>
  <c r="K54" s="1"/>
  <c r="K53"/>
  <c r="J53"/>
  <c r="G52"/>
  <c r="F52"/>
  <c r="F51" s="1"/>
  <c r="E52"/>
  <c r="G48"/>
  <c r="G47"/>
  <c r="G46" s="1"/>
  <c r="F46"/>
  <c r="E46"/>
  <c r="G45"/>
  <c r="G44"/>
  <c r="G41"/>
  <c r="G40"/>
  <c r="G38"/>
  <c r="G37"/>
  <c r="G36"/>
  <c r="G35"/>
  <c r="G34"/>
  <c r="G33"/>
  <c r="G32"/>
  <c r="G31"/>
  <c r="G29"/>
  <c r="G43"/>
  <c r="G26"/>
  <c r="F24"/>
  <c r="I23"/>
  <c r="G23"/>
  <c r="H22"/>
  <c r="I22" s="1"/>
  <c r="G22"/>
  <c r="I24" s="1"/>
  <c r="H21"/>
  <c r="I21" s="1"/>
  <c r="G21"/>
  <c r="H20"/>
  <c r="G20"/>
  <c r="F20"/>
  <c r="E20"/>
  <c r="I19"/>
  <c r="I18"/>
  <c r="L17"/>
  <c r="L18" s="1"/>
  <c r="G17"/>
  <c r="F17"/>
  <c r="E17"/>
  <c r="H7"/>
  <c r="G7"/>
  <c r="F7"/>
  <c r="E7"/>
  <c r="J6"/>
  <c r="I6"/>
  <c r="G6"/>
  <c r="J5"/>
  <c r="I5"/>
  <c r="G5"/>
  <c r="G4"/>
  <c r="G3" s="1"/>
  <c r="F4"/>
  <c r="E4"/>
  <c r="E81" i="14"/>
  <c r="G104"/>
  <c r="F81"/>
  <c r="G89"/>
  <c r="E88"/>
  <c r="G57"/>
  <c r="G56"/>
  <c r="F55"/>
  <c r="E4"/>
  <c r="E3" s="1"/>
  <c r="E7"/>
  <c r="E17"/>
  <c r="E20"/>
  <c r="E24"/>
  <c r="E30"/>
  <c r="E46"/>
  <c r="E52"/>
  <c r="E55"/>
  <c r="E51" s="1"/>
  <c r="E59"/>
  <c r="E66"/>
  <c r="E65" s="1"/>
  <c r="E76"/>
  <c r="E91"/>
  <c r="E90" s="1"/>
  <c r="E97"/>
  <c r="E96" s="1"/>
  <c r="E103"/>
  <c r="F30"/>
  <c r="G79"/>
  <c r="F65"/>
  <c r="G67" i="15" l="1"/>
  <c r="F3"/>
  <c r="K17" s="1"/>
  <c r="K18" s="1"/>
  <c r="I20"/>
  <c r="G78"/>
  <c r="G55"/>
  <c r="G103" s="1"/>
  <c r="E3"/>
  <c r="J17" s="1"/>
  <c r="J18" s="1"/>
  <c r="I7"/>
  <c r="E83"/>
  <c r="J103"/>
  <c r="E10" i="14"/>
  <c r="E100" s="1"/>
  <c r="E106" s="1"/>
  <c r="G65"/>
  <c r="G88"/>
  <c r="G81" s="1"/>
  <c r="G78"/>
  <c r="G76" s="1"/>
  <c r="G74"/>
  <c r="G68"/>
  <c r="G66" s="1"/>
  <c r="G67"/>
  <c r="G48"/>
  <c r="G47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7"/>
  <c r="G17"/>
  <c r="G21"/>
  <c r="I23" s="1"/>
  <c r="G22"/>
  <c r="G52"/>
  <c r="G55"/>
  <c r="G59"/>
  <c r="G91"/>
  <c r="G90" s="1"/>
  <c r="G97"/>
  <c r="G96" s="1"/>
  <c r="G6"/>
  <c r="G5"/>
  <c r="G103"/>
  <c r="H21"/>
  <c r="I21" s="1"/>
  <c r="H22"/>
  <c r="I22" s="1"/>
  <c r="I19"/>
  <c r="I18"/>
  <c r="I20" s="1"/>
  <c r="H20"/>
  <c r="J6"/>
  <c r="I6"/>
  <c r="I5"/>
  <c r="H7"/>
  <c r="G109" i="15" l="1"/>
  <c r="F103"/>
  <c r="E103"/>
  <c r="E109" s="1"/>
  <c r="G51" i="14"/>
  <c r="G20"/>
  <c r="I24"/>
  <c r="G46"/>
  <c r="G4"/>
  <c r="G3" s="1"/>
  <c r="I7"/>
  <c r="J5"/>
  <c r="H104" l="1"/>
  <c r="F103"/>
  <c r="I99"/>
  <c r="J99" s="1"/>
  <c r="K99" s="1"/>
  <c r="I98"/>
  <c r="J98" s="1"/>
  <c r="F97"/>
  <c r="F96" s="1"/>
  <c r="F91"/>
  <c r="F90" s="1"/>
  <c r="F76"/>
  <c r="F66"/>
  <c r="F59"/>
  <c r="J54"/>
  <c r="K54" s="1"/>
  <c r="J53"/>
  <c r="K53" s="1"/>
  <c r="F52"/>
  <c r="F51" s="1"/>
  <c r="F46"/>
  <c r="F24"/>
  <c r="G24" s="1"/>
  <c r="G10" s="1"/>
  <c r="G100" s="1"/>
  <c r="G106" s="1"/>
  <c r="F20"/>
  <c r="F17"/>
  <c r="F7"/>
  <c r="F4"/>
  <c r="F3" s="1"/>
  <c r="F18" i="13"/>
  <c r="L17" i="14" l="1"/>
  <c r="L18" s="1"/>
  <c r="F10"/>
  <c r="F100" s="1"/>
  <c r="K17"/>
  <c r="K18" s="1"/>
  <c r="J100"/>
  <c r="K98"/>
  <c r="J17"/>
  <c r="J18" s="1"/>
  <c r="G18" i="13"/>
  <c r="G5"/>
  <c r="F5"/>
  <c r="E5"/>
  <c r="E30" l="1"/>
  <c r="M6"/>
  <c r="M5"/>
  <c r="I8"/>
  <c r="K33"/>
  <c r="I102"/>
  <c r="I21"/>
  <c r="I20"/>
  <c r="J97"/>
  <c r="K97" s="1"/>
  <c r="L97" s="1"/>
  <c r="J96"/>
  <c r="K96" s="1"/>
  <c r="M30"/>
  <c r="M31"/>
  <c r="K54"/>
  <c r="L54" s="1"/>
  <c r="K53"/>
  <c r="L53" s="1"/>
  <c r="L22"/>
  <c r="L21"/>
  <c r="M21" s="1"/>
  <c r="M29"/>
  <c r="F7"/>
  <c r="G7"/>
  <c r="E7"/>
  <c r="G4"/>
  <c r="F4"/>
  <c r="E4"/>
  <c r="L96" l="1"/>
  <c r="K98"/>
  <c r="G3"/>
  <c r="M7"/>
  <c r="M32"/>
  <c r="E3"/>
  <c r="F3"/>
  <c r="J19"/>
  <c r="J21" s="1"/>
  <c r="J18"/>
  <c r="J20" s="1"/>
  <c r="K20" s="1"/>
  <c r="J6"/>
  <c r="L6" s="1"/>
  <c r="J5"/>
  <c r="G101"/>
  <c r="G100" s="1"/>
  <c r="G104" s="1"/>
  <c r="F101"/>
  <c r="E101"/>
  <c r="G95"/>
  <c r="G94" s="1"/>
  <c r="F95"/>
  <c r="F94" s="1"/>
  <c r="E95"/>
  <c r="E94" s="1"/>
  <c r="G89"/>
  <c r="G88" s="1"/>
  <c r="F89"/>
  <c r="F88" s="1"/>
  <c r="E89"/>
  <c r="E88" s="1"/>
  <c r="G81"/>
  <c r="F81"/>
  <c r="E81"/>
  <c r="G76"/>
  <c r="F76"/>
  <c r="E76"/>
  <c r="G66"/>
  <c r="G65" s="1"/>
  <c r="F66"/>
  <c r="F65" s="1"/>
  <c r="E66"/>
  <c r="E65"/>
  <c r="G59"/>
  <c r="F59"/>
  <c r="E59"/>
  <c r="E55"/>
  <c r="G52"/>
  <c r="G51" s="1"/>
  <c r="F52"/>
  <c r="F51" s="1"/>
  <c r="E52"/>
  <c r="G46"/>
  <c r="F46"/>
  <c r="E46"/>
  <c r="G24"/>
  <c r="F24"/>
  <c r="E24"/>
  <c r="G20"/>
  <c r="F20"/>
  <c r="E20"/>
  <c r="G17"/>
  <c r="F17"/>
  <c r="E17"/>
  <c r="G57" i="12"/>
  <c r="L5" i="13" l="1"/>
  <c r="J7"/>
  <c r="K17"/>
  <c r="K18" s="1"/>
  <c r="M17"/>
  <c r="M18" s="1"/>
  <c r="E51"/>
  <c r="F10"/>
  <c r="G10"/>
  <c r="G98" s="1"/>
  <c r="G105" s="1"/>
  <c r="L17"/>
  <c r="L18" s="1"/>
  <c r="E10"/>
  <c r="E98" s="1"/>
  <c r="E104" s="1"/>
  <c r="F98"/>
  <c r="F100"/>
  <c r="F104" s="1"/>
  <c r="G16" i="12"/>
  <c r="F16"/>
  <c r="E16"/>
  <c r="L15"/>
  <c r="L17" s="1"/>
  <c r="M15"/>
  <c r="M17" s="1"/>
  <c r="K15"/>
  <c r="K17" s="1"/>
  <c r="E26"/>
  <c r="G99"/>
  <c r="F99"/>
  <c r="F98" s="1"/>
  <c r="F102" s="1"/>
  <c r="E99"/>
  <c r="G93"/>
  <c r="G92" s="1"/>
  <c r="F93"/>
  <c r="F92" s="1"/>
  <c r="E93"/>
  <c r="E92" s="1"/>
  <c r="G87"/>
  <c r="G86" s="1"/>
  <c r="F87"/>
  <c r="F86" s="1"/>
  <c r="E87"/>
  <c r="E86" s="1"/>
  <c r="G79"/>
  <c r="F79"/>
  <c r="E79"/>
  <c r="G74"/>
  <c r="F74"/>
  <c r="E74"/>
  <c r="G64"/>
  <c r="G63" s="1"/>
  <c r="F64"/>
  <c r="F63" s="1"/>
  <c r="E64"/>
  <c r="E63" s="1"/>
  <c r="F57"/>
  <c r="E57"/>
  <c r="E53"/>
  <c r="G50"/>
  <c r="G49" s="1"/>
  <c r="F50"/>
  <c r="F49" s="1"/>
  <c r="E50"/>
  <c r="G44"/>
  <c r="F44"/>
  <c r="E44"/>
  <c r="G20"/>
  <c r="F20"/>
  <c r="E20"/>
  <c r="G13"/>
  <c r="F13"/>
  <c r="E13"/>
  <c r="G3"/>
  <c r="F3"/>
  <c r="E3"/>
  <c r="F105" i="13" l="1"/>
  <c r="E6" i="12"/>
  <c r="M18"/>
  <c r="M21" s="1"/>
  <c r="M19"/>
  <c r="M22" s="1"/>
  <c r="L18"/>
  <c r="L21" s="1"/>
  <c r="L19"/>
  <c r="L22" s="1"/>
  <c r="K18"/>
  <c r="K21" s="1"/>
  <c r="K19"/>
  <c r="K22" s="1"/>
  <c r="F6"/>
  <c r="F96" s="1"/>
  <c r="F103" s="1"/>
  <c r="G6"/>
  <c r="G96" s="1"/>
  <c r="E49"/>
  <c r="G98"/>
  <c r="G102" s="1"/>
  <c r="G13" i="11"/>
  <c r="F13"/>
  <c r="G87"/>
  <c r="F87"/>
  <c r="G93"/>
  <c r="F93"/>
  <c r="F50"/>
  <c r="F49" s="1"/>
  <c r="G50"/>
  <c r="G49" s="1"/>
  <c r="G20"/>
  <c r="F20"/>
  <c r="G64"/>
  <c r="G63" s="1"/>
  <c r="F64"/>
  <c r="F63"/>
  <c r="E96" i="12" l="1"/>
  <c r="E102" s="1"/>
  <c r="G6" i="11"/>
  <c r="G103" i="12"/>
  <c r="F6" i="11"/>
  <c r="G74" l="1"/>
  <c r="F74"/>
  <c r="G79"/>
  <c r="F79"/>
  <c r="G92"/>
  <c r="F92"/>
  <c r="G99" l="1"/>
  <c r="G98" s="1"/>
  <c r="F99"/>
  <c r="E99"/>
  <c r="F98" l="1"/>
  <c r="F102"/>
  <c r="G102"/>
  <c r="E26"/>
  <c r="G86" l="1"/>
  <c r="F86"/>
  <c r="E50"/>
  <c r="E93"/>
  <c r="E53"/>
  <c r="E64"/>
  <c r="E74"/>
  <c r="E79"/>
  <c r="G44"/>
  <c r="F44"/>
  <c r="E63" l="1"/>
  <c r="E92"/>
  <c r="E49"/>
  <c r="F57" l="1"/>
  <c r="E57"/>
  <c r="E13"/>
  <c r="G3"/>
  <c r="G96" s="1"/>
  <c r="G103" s="1"/>
  <c r="F3"/>
  <c r="E3"/>
  <c r="E20"/>
  <c r="E6" s="1"/>
  <c r="E87"/>
  <c r="E86" s="1"/>
  <c r="E44"/>
  <c r="F96" l="1"/>
  <c r="F103" s="1"/>
  <c r="E96"/>
  <c r="E102" s="1"/>
</calcChain>
</file>

<file path=xl/sharedStrings.xml><?xml version="1.0" encoding="utf-8"?>
<sst xmlns="http://schemas.openxmlformats.org/spreadsheetml/2006/main" count="878" uniqueCount="126">
  <si>
    <t>Рзпр</t>
  </si>
  <si>
    <t>ВР</t>
  </si>
  <si>
    <t>статья расходов</t>
  </si>
  <si>
    <t>0102</t>
  </si>
  <si>
    <t>всего по главе</t>
  </si>
  <si>
    <t>0104</t>
  </si>
  <si>
    <t xml:space="preserve">всего </t>
  </si>
  <si>
    <t>гсм 340</t>
  </si>
  <si>
    <t>канцтовары 340</t>
  </si>
  <si>
    <t>заправка картриджей 223</t>
  </si>
  <si>
    <t>сайт 226</t>
  </si>
  <si>
    <t>негативка 290</t>
  </si>
  <si>
    <t>0106</t>
  </si>
  <si>
    <t>передав полномочия</t>
  </si>
  <si>
    <t>резервн.фонд</t>
  </si>
  <si>
    <t>0111</t>
  </si>
  <si>
    <t>0203</t>
  </si>
  <si>
    <t>зарплата 211</t>
  </si>
  <si>
    <t>начисления 213</t>
  </si>
  <si>
    <t>з/п 211</t>
  </si>
  <si>
    <t>0310</t>
  </si>
  <si>
    <t>всего</t>
  </si>
  <si>
    <t>0502</t>
  </si>
  <si>
    <t>0503</t>
  </si>
  <si>
    <t>0801</t>
  </si>
  <si>
    <t xml:space="preserve">дрова </t>
  </si>
  <si>
    <t>передав полномочия 251</t>
  </si>
  <si>
    <t>0804</t>
  </si>
  <si>
    <t>0409</t>
  </si>
  <si>
    <t>дорожный фонд 310</t>
  </si>
  <si>
    <t>Интернет</t>
  </si>
  <si>
    <t>0412</t>
  </si>
  <si>
    <t>Межевание</t>
  </si>
  <si>
    <t>Запчасти</t>
  </si>
  <si>
    <t>Осаго</t>
  </si>
  <si>
    <t>флаг</t>
  </si>
  <si>
    <t>ТОС Рассвет (бензопила)</t>
  </si>
  <si>
    <t>Тос Рассвет (масло для бензопилы)</t>
  </si>
  <si>
    <t>Тос Рассвет (цепь)</t>
  </si>
  <si>
    <t>ТОС Рассвет (масло для цепи)</t>
  </si>
  <si>
    <t>ТОС</t>
  </si>
  <si>
    <t>Водоколонки</t>
  </si>
  <si>
    <t>мрот 9990072А30</t>
  </si>
  <si>
    <t>9990072А30</t>
  </si>
  <si>
    <t>Целевая статья</t>
  </si>
  <si>
    <t>9990070200</t>
  </si>
  <si>
    <t>9990091010</t>
  </si>
  <si>
    <t>9990073090</t>
  </si>
  <si>
    <t>99900Р0100</t>
  </si>
  <si>
    <t>99900Р0200</t>
  </si>
  <si>
    <t>9990080100</t>
  </si>
  <si>
    <t>9990051180</t>
  </si>
  <si>
    <t>99900Д0100</t>
  </si>
  <si>
    <t>99900R0200</t>
  </si>
  <si>
    <t>9990020100</t>
  </si>
  <si>
    <t>99900Р0401</t>
  </si>
  <si>
    <t xml:space="preserve">тко </t>
  </si>
  <si>
    <t>краска в админ</t>
  </si>
  <si>
    <t>комп в админ</t>
  </si>
  <si>
    <t>устройство разьемов генератора</t>
  </si>
  <si>
    <t>9990074420</t>
  </si>
  <si>
    <t>9990074440</t>
  </si>
  <si>
    <t>0113</t>
  </si>
  <si>
    <t>999W074430</t>
  </si>
  <si>
    <t>0309</t>
  </si>
  <si>
    <t>99900R0100</t>
  </si>
  <si>
    <t>9990074030</t>
  </si>
  <si>
    <t>9990074410</t>
  </si>
  <si>
    <t>9990080300</t>
  </si>
  <si>
    <t>99900P0300</t>
  </si>
  <si>
    <t>учеба глав</t>
  </si>
  <si>
    <t>соц.значимые вопросы</t>
  </si>
  <si>
    <t>прочее</t>
  </si>
  <si>
    <t>общ.работы</t>
  </si>
  <si>
    <t>голосование (Конституции)</t>
  </si>
  <si>
    <t xml:space="preserve">зарплата </t>
  </si>
  <si>
    <t xml:space="preserve">начисления </t>
  </si>
  <si>
    <t>ЧС (коронавирус)</t>
  </si>
  <si>
    <t>мин.полосы</t>
  </si>
  <si>
    <t>контроль воды</t>
  </si>
  <si>
    <t>народный бюджет</t>
  </si>
  <si>
    <t>свалки (КУМХИ)</t>
  </si>
  <si>
    <t>э/э</t>
  </si>
  <si>
    <t>на выравн-ие уровня бюдж-й обесп-ти</t>
  </si>
  <si>
    <t>э\э</t>
  </si>
  <si>
    <t>дрова</t>
  </si>
  <si>
    <t>СП Хасуртайское</t>
  </si>
  <si>
    <t>передав полномочия ЦБ</t>
  </si>
  <si>
    <t>передав полномочия КСП</t>
  </si>
  <si>
    <t>ВУС (фб)</t>
  </si>
  <si>
    <t>передав полномочия  (благоустройство)</t>
  </si>
  <si>
    <t>усл.утвержд.</t>
  </si>
  <si>
    <t>транспортный налог</t>
  </si>
  <si>
    <t xml:space="preserve">тех.обслуживание систем пожарной сигнализации помещения </t>
  </si>
  <si>
    <t xml:space="preserve">пожарная безопасность </t>
  </si>
  <si>
    <t>МБТ</t>
  </si>
  <si>
    <t>ФГБУЗ противоклещевая обработка</t>
  </si>
  <si>
    <t xml:space="preserve">доходы всего </t>
  </si>
  <si>
    <t>Собств.доходы</t>
  </si>
  <si>
    <t>нехватка</t>
  </si>
  <si>
    <t xml:space="preserve">нехватка </t>
  </si>
  <si>
    <t>первооч</t>
  </si>
  <si>
    <t>в год</t>
  </si>
  <si>
    <t>в мес</t>
  </si>
  <si>
    <t>9990091040</t>
  </si>
  <si>
    <t>мин нояб,дек</t>
  </si>
  <si>
    <t>мин дек</t>
  </si>
  <si>
    <t>нехв зп</t>
  </si>
  <si>
    <t>глава</t>
  </si>
  <si>
    <t>апп</t>
  </si>
  <si>
    <t>зп</t>
  </si>
  <si>
    <t>фонды</t>
  </si>
  <si>
    <t>немун</t>
  </si>
  <si>
    <t>первоочередные</t>
  </si>
  <si>
    <t>уточн.план2023</t>
  </si>
  <si>
    <t>благоустройство</t>
  </si>
  <si>
    <t>гсм 340,запчасти</t>
  </si>
  <si>
    <t>9990080200</t>
  </si>
  <si>
    <t>на приобр.основн.средств</t>
  </si>
  <si>
    <t>внес.измен</t>
  </si>
  <si>
    <t>кумхи свалки</t>
  </si>
  <si>
    <t>Водоколонки э/э</t>
  </si>
  <si>
    <t>1102</t>
  </si>
  <si>
    <t>юр.услуги</t>
  </si>
  <si>
    <t>99900Р0500</t>
  </si>
  <si>
    <t>полномочия</t>
  </si>
</sst>
</file>

<file path=xl/styles.xml><?xml version="1.0" encoding="utf-8"?>
<styleSheet xmlns="http://schemas.openxmlformats.org/spreadsheetml/2006/main">
  <numFmts count="8">
    <numFmt numFmtId="164" formatCode="0.00000"/>
    <numFmt numFmtId="165" formatCode="0.000"/>
    <numFmt numFmtId="166" formatCode="0.0"/>
    <numFmt numFmtId="167" formatCode="0.0000"/>
    <numFmt numFmtId="168" formatCode="0.0%"/>
    <numFmt numFmtId="169" formatCode="0.00000000"/>
    <numFmt numFmtId="170" formatCode="0.0000000000"/>
    <numFmt numFmtId="171" formatCode="0.0000000000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6" fontId="0" fillId="0" borderId="0" xfId="0" applyNumberFormat="1"/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0" xfId="0" applyBorder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 wrapText="1"/>
    </xf>
    <xf numFmtId="166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0" xfId="0" applyNumberFormat="1" applyBorder="1"/>
    <xf numFmtId="164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0" borderId="0" xfId="0" applyFont="1" applyBorder="1"/>
    <xf numFmtId="165" fontId="1" fillId="5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164" fontId="1" fillId="5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/>
    <xf numFmtId="0" fontId="1" fillId="2" borderId="0" xfId="0" applyFont="1" applyFill="1" applyBorder="1"/>
    <xf numFmtId="9" fontId="0" fillId="0" borderId="3" xfId="0" applyNumberFormat="1" applyBorder="1"/>
    <xf numFmtId="165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164" fontId="1" fillId="5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0" borderId="2" xfId="0" applyNumberFormat="1" applyBorder="1"/>
    <xf numFmtId="169" fontId="0" fillId="2" borderId="1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164" fontId="4" fillId="0" borderId="3" xfId="0" applyNumberFormat="1" applyFont="1" applyFill="1" applyBorder="1" applyAlignment="1">
      <alignment horizontal="center" vertical="center"/>
    </xf>
    <xf numFmtId="171" fontId="0" fillId="0" borderId="0" xfId="0" applyNumberFormat="1" applyBorder="1"/>
    <xf numFmtId="170" fontId="0" fillId="0" borderId="1" xfId="0" applyNumberFormat="1" applyBorder="1"/>
    <xf numFmtId="0" fontId="0" fillId="0" borderId="1" xfId="0" applyFont="1" applyBorder="1"/>
    <xf numFmtId="0" fontId="0" fillId="0" borderId="0" xfId="0" applyFont="1" applyBorder="1"/>
    <xf numFmtId="170" fontId="0" fillId="0" borderId="0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 wrapText="1"/>
    </xf>
    <xf numFmtId="164" fontId="0" fillId="0" borderId="0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topLeftCell="A22" workbookViewId="0">
      <selection activeCell="E43" sqref="E43"/>
    </sheetView>
  </sheetViews>
  <sheetFormatPr defaultRowHeight="15"/>
  <cols>
    <col min="1" max="1" width="8.85546875" style="5"/>
    <col min="2" max="2" width="19.7109375" style="5" customWidth="1"/>
    <col min="3" max="3" width="8.85546875" style="4"/>
    <col min="4" max="4" width="15.7109375" style="7" customWidth="1"/>
    <col min="5" max="7" width="15.7109375" style="4" customWidth="1"/>
    <col min="8" max="8" width="13.42578125" hidden="1" customWidth="1"/>
    <col min="9" max="9" width="20.7109375" hidden="1" customWidth="1"/>
    <col min="10" max="10" width="10.5703125" hidden="1" customWidth="1"/>
    <col min="11" max="11" width="11.85546875" hidden="1" customWidth="1"/>
    <col min="12" max="12" width="16.7109375" hidden="1" customWidth="1"/>
    <col min="13" max="13" width="9.5703125" bestFit="1" customWidth="1"/>
    <col min="14" max="14" width="11.7109375" customWidth="1"/>
  </cols>
  <sheetData>
    <row r="1" spans="1:16">
      <c r="D1" s="7" t="s">
        <v>86</v>
      </c>
    </row>
    <row r="2" spans="1:16">
      <c r="A2" s="14" t="s">
        <v>0</v>
      </c>
      <c r="B2" s="14" t="s">
        <v>44</v>
      </c>
      <c r="C2" s="13" t="s">
        <v>1</v>
      </c>
      <c r="D2" s="8" t="s">
        <v>2</v>
      </c>
      <c r="E2" s="13">
        <v>2023</v>
      </c>
      <c r="F2" s="132" t="s">
        <v>119</v>
      </c>
      <c r="G2" s="13" t="s">
        <v>114</v>
      </c>
      <c r="H2" s="48"/>
      <c r="I2" s="48"/>
      <c r="K2" s="48"/>
      <c r="L2" s="12"/>
      <c r="M2" s="12"/>
    </row>
    <row r="3" spans="1:16" s="1" customFormat="1">
      <c r="A3" s="21" t="s">
        <v>3</v>
      </c>
      <c r="B3" s="21"/>
      <c r="C3" s="22">
        <v>120</v>
      </c>
      <c r="D3" s="22" t="s">
        <v>4</v>
      </c>
      <c r="E3" s="67">
        <f>E4+E7</f>
        <v>755.77283999999997</v>
      </c>
      <c r="F3" s="67">
        <f>F4+F7</f>
        <v>0</v>
      </c>
      <c r="G3" s="67">
        <f>G4+G7</f>
        <v>755.77283999999997</v>
      </c>
      <c r="H3" s="48" t="s">
        <v>102</v>
      </c>
      <c r="I3" s="48" t="s">
        <v>103</v>
      </c>
      <c r="J3"/>
      <c r="K3" s="48"/>
      <c r="L3" s="12"/>
      <c r="M3"/>
      <c r="N3" s="12"/>
      <c r="O3"/>
      <c r="P3"/>
    </row>
    <row r="4" spans="1:16" s="1" customFormat="1">
      <c r="A4" s="120"/>
      <c r="B4" s="117" t="s">
        <v>45</v>
      </c>
      <c r="C4" s="121"/>
      <c r="D4" s="121" t="s">
        <v>21</v>
      </c>
      <c r="E4" s="118">
        <f>E5+E6</f>
        <v>755.77283999999997</v>
      </c>
      <c r="F4" s="118">
        <f>F5+F6</f>
        <v>0</v>
      </c>
      <c r="G4" s="118">
        <f>G5+G6</f>
        <v>755.77283999999997</v>
      </c>
      <c r="H4" s="48"/>
      <c r="I4" s="48"/>
      <c r="J4"/>
      <c r="K4" s="48"/>
      <c r="L4" s="12"/>
      <c r="M4"/>
      <c r="N4" s="12"/>
      <c r="O4"/>
      <c r="P4"/>
    </row>
    <row r="5" spans="1:16">
      <c r="A5" s="14"/>
      <c r="B5" s="14" t="s">
        <v>45</v>
      </c>
      <c r="C5" s="13">
        <v>121</v>
      </c>
      <c r="D5" s="8" t="s">
        <v>17</v>
      </c>
      <c r="E5" s="71">
        <v>580.47069999999997</v>
      </c>
      <c r="F5" s="71"/>
      <c r="G5" s="71">
        <f>SUM(E5:F5)</f>
        <v>580.47069999999997</v>
      </c>
      <c r="H5" s="71">
        <v>580.47069999999997</v>
      </c>
      <c r="I5" s="113">
        <f>H5/12</f>
        <v>48.37255833333333</v>
      </c>
      <c r="J5" s="131">
        <f>H5-E5</f>
        <v>0</v>
      </c>
      <c r="K5" s="12"/>
      <c r="L5" s="12"/>
      <c r="M5" s="12"/>
    </row>
    <row r="6" spans="1:16">
      <c r="A6" s="14"/>
      <c r="B6" s="14" t="s">
        <v>45</v>
      </c>
      <c r="C6" s="13">
        <v>129</v>
      </c>
      <c r="D6" s="8" t="s">
        <v>18</v>
      </c>
      <c r="E6" s="71">
        <v>175.30214000000001</v>
      </c>
      <c r="F6" s="71"/>
      <c r="G6" s="71">
        <f>SUM(E6:F6)</f>
        <v>175.30214000000001</v>
      </c>
      <c r="H6" s="71">
        <v>175.30214000000001</v>
      </c>
      <c r="I6" s="113">
        <f>H6/12</f>
        <v>14.608511666666667</v>
      </c>
      <c r="J6" s="113">
        <f>H6-E6</f>
        <v>0</v>
      </c>
      <c r="K6" s="12"/>
      <c r="L6" s="79"/>
      <c r="M6" s="12"/>
    </row>
    <row r="7" spans="1:16">
      <c r="A7" s="14"/>
      <c r="B7" s="15" t="s">
        <v>104</v>
      </c>
      <c r="C7" s="13"/>
      <c r="D7" s="11" t="s">
        <v>21</v>
      </c>
      <c r="E7" s="65">
        <f>E8+E9</f>
        <v>0</v>
      </c>
      <c r="F7" s="65">
        <f>F8+F9</f>
        <v>0</v>
      </c>
      <c r="G7" s="65">
        <f>G8+G9</f>
        <v>0</v>
      </c>
      <c r="H7" s="65">
        <f>SUM(H5:H6)</f>
        <v>755.77283999999997</v>
      </c>
      <c r="I7" s="131">
        <f>SUM(I5:I6)</f>
        <v>62.981069999999995</v>
      </c>
      <c r="J7" s="111"/>
      <c r="L7" s="79"/>
    </row>
    <row r="8" spans="1:16">
      <c r="A8" s="14"/>
      <c r="B8" s="14" t="s">
        <v>104</v>
      </c>
      <c r="C8" s="13">
        <v>121</v>
      </c>
      <c r="D8" s="8" t="s">
        <v>17</v>
      </c>
      <c r="E8" s="71"/>
      <c r="F8" s="71"/>
      <c r="G8" s="71"/>
      <c r="H8" s="116"/>
      <c r="I8" s="56"/>
      <c r="L8" s="1"/>
    </row>
    <row r="9" spans="1:16">
      <c r="A9" s="14"/>
      <c r="B9" s="14" t="s">
        <v>104</v>
      </c>
      <c r="C9" s="13">
        <v>129</v>
      </c>
      <c r="D9" s="8" t="s">
        <v>18</v>
      </c>
      <c r="E9" s="71"/>
      <c r="F9" s="71"/>
      <c r="G9" s="71"/>
      <c r="H9" s="116"/>
      <c r="I9" s="56"/>
      <c r="J9" t="s">
        <v>113</v>
      </c>
      <c r="L9" s="1"/>
    </row>
    <row r="10" spans="1:16" s="1" customFormat="1">
      <c r="A10" s="21" t="s">
        <v>5</v>
      </c>
      <c r="B10" s="21"/>
      <c r="C10" s="22"/>
      <c r="D10" s="22" t="s">
        <v>6</v>
      </c>
      <c r="E10" s="69">
        <f>E17+E23+E24+E40+E41+E44+E45+E20+E43</f>
        <v>859.59365000000003</v>
      </c>
      <c r="F10" s="67">
        <f>F17+F20+F23+F24+F40+F41+F44+F45</f>
        <v>0</v>
      </c>
      <c r="G10" s="69">
        <f>G17+G24+G23+G20+G43+G44+G45</f>
        <v>859.59365000000003</v>
      </c>
      <c r="H10" s="48"/>
      <c r="I10" s="48"/>
      <c r="J10" s="32">
        <v>1129.5</v>
      </c>
      <c r="K10" s="32">
        <v>1114</v>
      </c>
      <c r="L10" s="32">
        <v>1101.3</v>
      </c>
      <c r="M10"/>
      <c r="N10"/>
      <c r="O10"/>
      <c r="P10"/>
    </row>
    <row r="11" spans="1:16" ht="16.5" hidden="1" customHeight="1">
      <c r="A11" s="14"/>
      <c r="B11" s="14"/>
      <c r="C11" s="13"/>
      <c r="D11" s="11"/>
      <c r="E11" s="70"/>
      <c r="F11" s="71"/>
      <c r="G11" s="70"/>
      <c r="H11" s="48"/>
      <c r="I11" s="48"/>
      <c r="J11" s="111"/>
      <c r="K11" s="111"/>
      <c r="L11" s="111"/>
    </row>
    <row r="12" spans="1:16" ht="21" hidden="1" customHeight="1">
      <c r="A12" s="14"/>
      <c r="B12" s="14" t="s">
        <v>46</v>
      </c>
      <c r="C12" s="13"/>
      <c r="D12" s="11" t="s">
        <v>17</v>
      </c>
      <c r="E12" s="70"/>
      <c r="F12" s="71"/>
      <c r="G12" s="70"/>
      <c r="H12" s="48"/>
      <c r="I12" s="60"/>
      <c r="J12" s="111"/>
      <c r="K12" s="111"/>
      <c r="L12" s="111"/>
    </row>
    <row r="13" spans="1:16" ht="18.75" hidden="1" customHeight="1">
      <c r="A13" s="14"/>
      <c r="B13" s="14" t="s">
        <v>46</v>
      </c>
      <c r="C13" s="13"/>
      <c r="D13" s="11" t="s">
        <v>18</v>
      </c>
      <c r="E13" s="70"/>
      <c r="F13" s="71"/>
      <c r="G13" s="70"/>
      <c r="H13" s="48"/>
      <c r="I13" s="97"/>
      <c r="J13" s="111"/>
      <c r="K13" s="111"/>
      <c r="L13" s="111"/>
    </row>
    <row r="14" spans="1:16" ht="15.75" hidden="1" customHeight="1">
      <c r="A14" s="14"/>
      <c r="B14" s="14"/>
      <c r="C14" s="13"/>
      <c r="D14" s="11" t="s">
        <v>42</v>
      </c>
      <c r="E14" s="70"/>
      <c r="F14" s="71"/>
      <c r="G14" s="70"/>
      <c r="H14" s="60"/>
      <c r="I14" s="60"/>
      <c r="J14" s="112"/>
      <c r="K14" s="111"/>
      <c r="L14" s="111"/>
    </row>
    <row r="15" spans="1:16" ht="16.5" hidden="1" customHeight="1">
      <c r="A15" s="14"/>
      <c r="B15" s="14" t="s">
        <v>43</v>
      </c>
      <c r="C15" s="13"/>
      <c r="D15" s="11">
        <v>121</v>
      </c>
      <c r="E15" s="70"/>
      <c r="F15" s="71"/>
      <c r="G15" s="70"/>
      <c r="H15" s="60"/>
      <c r="I15" s="60"/>
      <c r="J15" s="111"/>
      <c r="K15" s="111"/>
      <c r="L15" s="111"/>
    </row>
    <row r="16" spans="1:16" ht="16.5" hidden="1" customHeight="1">
      <c r="A16" s="14"/>
      <c r="B16" s="14" t="s">
        <v>43</v>
      </c>
      <c r="C16" s="13"/>
      <c r="D16" s="11">
        <v>129</v>
      </c>
      <c r="E16" s="70"/>
      <c r="F16" s="71"/>
      <c r="G16" s="70"/>
      <c r="H16" s="60"/>
      <c r="I16" s="60"/>
      <c r="J16" s="111"/>
      <c r="K16" s="32"/>
      <c r="L16" s="111"/>
    </row>
    <row r="17" spans="1:16" ht="16.5" customHeight="1">
      <c r="A17" s="14"/>
      <c r="B17" s="15" t="s">
        <v>45</v>
      </c>
      <c r="C17" s="13"/>
      <c r="D17" s="11"/>
      <c r="E17" s="72">
        <f>E18+E19</f>
        <v>432.98363000000001</v>
      </c>
      <c r="F17" s="72">
        <f>F18+F19</f>
        <v>0</v>
      </c>
      <c r="G17" s="72">
        <f>G18+G19</f>
        <v>432.98363000000001</v>
      </c>
      <c r="H17" s="60" t="s">
        <v>102</v>
      </c>
      <c r="I17" s="48" t="s">
        <v>103</v>
      </c>
      <c r="J17" s="113">
        <f>E3+E17</f>
        <v>1188.75647</v>
      </c>
      <c r="K17" s="113">
        <f>F3+F17</f>
        <v>0</v>
      </c>
      <c r="L17" s="113" t="e">
        <f>#REF!+#REF!+#REF!</f>
        <v>#REF!</v>
      </c>
    </row>
    <row r="18" spans="1:16" ht="16.5" customHeight="1">
      <c r="A18" s="14"/>
      <c r="B18" s="14" t="s">
        <v>45</v>
      </c>
      <c r="C18" s="13">
        <v>121</v>
      </c>
      <c r="D18" s="11" t="s">
        <v>17</v>
      </c>
      <c r="E18" s="34">
        <v>332.55270999999999</v>
      </c>
      <c r="F18" s="34"/>
      <c r="G18" s="34">
        <v>332.55270999999999</v>
      </c>
      <c r="H18" s="34">
        <v>471.09805999999998</v>
      </c>
      <c r="I18" s="113">
        <f>H18/12</f>
        <v>39.258171666666662</v>
      </c>
      <c r="J18" s="114">
        <f>J10-J17</f>
        <v>-59.256470000000036</v>
      </c>
      <c r="K18" s="113">
        <f>K10-K17</f>
        <v>1114</v>
      </c>
      <c r="L18" s="113" t="e">
        <f>L10-L17</f>
        <v>#REF!</v>
      </c>
    </row>
    <row r="19" spans="1:16" ht="16.5" customHeight="1">
      <c r="A19" s="14"/>
      <c r="B19" s="14" t="s">
        <v>45</v>
      </c>
      <c r="C19" s="13">
        <v>129</v>
      </c>
      <c r="D19" s="11" t="s">
        <v>18</v>
      </c>
      <c r="E19" s="34">
        <v>100.43092</v>
      </c>
      <c r="F19" s="34"/>
      <c r="G19" s="34">
        <v>100.43092</v>
      </c>
      <c r="H19" s="34">
        <v>142.27161000000001</v>
      </c>
      <c r="I19" s="113">
        <f>H19/12</f>
        <v>11.8559675</v>
      </c>
      <c r="J19" s="12"/>
      <c r="K19" s="12"/>
      <c r="L19" s="12"/>
    </row>
    <row r="20" spans="1:16" ht="16.5" customHeight="1">
      <c r="A20" s="14"/>
      <c r="B20" s="15" t="s">
        <v>46</v>
      </c>
      <c r="C20" s="10"/>
      <c r="D20" s="11"/>
      <c r="E20" s="72">
        <f>E21+E22</f>
        <v>180.38604000000001</v>
      </c>
      <c r="F20" s="72">
        <f>F21+F22</f>
        <v>0</v>
      </c>
      <c r="G20" s="72">
        <f>G21+G22</f>
        <v>180.38604000000001</v>
      </c>
      <c r="H20" s="43">
        <f>SUM(H18:H19)</f>
        <v>613.36967000000004</v>
      </c>
      <c r="I20" s="113">
        <f>SUM(I18:I19)</f>
        <v>51.114139166666661</v>
      </c>
      <c r="J20" s="79"/>
      <c r="K20" s="1"/>
      <c r="L20" s="1"/>
      <c r="M20" s="1"/>
      <c r="N20" s="1"/>
      <c r="O20" s="1"/>
      <c r="P20" s="1"/>
    </row>
    <row r="21" spans="1:16" ht="16.5" customHeight="1">
      <c r="A21" s="14"/>
      <c r="B21" s="64" t="s">
        <v>46</v>
      </c>
      <c r="C21" s="13">
        <v>121</v>
      </c>
      <c r="D21" s="11" t="s">
        <v>17</v>
      </c>
      <c r="E21" s="68">
        <v>138.54535000000001</v>
      </c>
      <c r="F21" s="68"/>
      <c r="G21" s="68">
        <f>SUM(E21:F21)</f>
        <v>138.54535000000001</v>
      </c>
      <c r="H21" s="102">
        <f>E18+E21</f>
        <v>471.09806000000003</v>
      </c>
      <c r="I21" s="56">
        <f>H18-H21</f>
        <v>0</v>
      </c>
      <c r="J21" s="79"/>
      <c r="K21" s="79"/>
      <c r="L21" s="79"/>
    </row>
    <row r="22" spans="1:16" ht="16.5" customHeight="1">
      <c r="A22" s="14"/>
      <c r="B22" s="64" t="s">
        <v>46</v>
      </c>
      <c r="C22" s="13">
        <v>129</v>
      </c>
      <c r="D22" s="11" t="s">
        <v>18</v>
      </c>
      <c r="E22" s="68">
        <v>41.840690000000002</v>
      </c>
      <c r="F22" s="68"/>
      <c r="G22" s="68">
        <f>SUM(E22:F22)</f>
        <v>41.840690000000002</v>
      </c>
      <c r="H22" s="82">
        <f>E19+E22</f>
        <v>142.27161000000001</v>
      </c>
      <c r="I22" s="56">
        <f>H19-H22</f>
        <v>0</v>
      </c>
      <c r="J22" s="60"/>
      <c r="K22" s="80"/>
      <c r="L22" s="80"/>
    </row>
    <row r="23" spans="1:16" s="1" customFormat="1">
      <c r="A23" s="15"/>
      <c r="B23" s="15" t="s">
        <v>47</v>
      </c>
      <c r="C23" s="10">
        <v>244</v>
      </c>
      <c r="D23" s="11" t="s">
        <v>83</v>
      </c>
      <c r="E23" s="72">
        <v>1.6</v>
      </c>
      <c r="F23" s="65"/>
      <c r="G23" s="72">
        <f t="shared" ref="G23:G45" si="0">SUM(E23:F23)</f>
        <v>1.6</v>
      </c>
      <c r="H23" s="56"/>
      <c r="I23" s="80">
        <f>G18+G21</f>
        <v>471.09806000000003</v>
      </c>
      <c r="J23"/>
      <c r="K23" s="12"/>
      <c r="L23" s="12"/>
      <c r="M23"/>
      <c r="N23"/>
      <c r="O23"/>
      <c r="P23"/>
    </row>
    <row r="24" spans="1:16">
      <c r="A24" s="14"/>
      <c r="B24" s="15" t="s">
        <v>46</v>
      </c>
      <c r="C24" s="10">
        <v>244</v>
      </c>
      <c r="D24" s="8"/>
      <c r="E24" s="72">
        <f>E25+E26+E27+E28+E29+E30+E31+E32+E33+E34+E39+E42</f>
        <v>200.10398000000001</v>
      </c>
      <c r="F24" s="72">
        <f>F25+F26+F27+F43+F28</f>
        <v>0</v>
      </c>
      <c r="G24" s="72">
        <f>G25+G26+G27+G28+G29+G30+G31+G32+G33+G34+G39+G42</f>
        <v>200.10398000000001</v>
      </c>
      <c r="H24" s="48"/>
      <c r="I24" s="80">
        <f>G22+G19</f>
        <v>142.27161000000001</v>
      </c>
      <c r="K24" s="12"/>
      <c r="M24" s="12"/>
    </row>
    <row r="25" spans="1:16">
      <c r="A25" s="14"/>
      <c r="B25" s="64" t="s">
        <v>46</v>
      </c>
      <c r="C25" s="13">
        <v>244</v>
      </c>
      <c r="D25" s="8" t="s">
        <v>7</v>
      </c>
      <c r="E25" s="68">
        <v>30</v>
      </c>
      <c r="F25" s="68"/>
      <c r="G25" s="68">
        <f>E25</f>
        <v>30</v>
      </c>
      <c r="H25" s="60"/>
      <c r="I25" s="56"/>
      <c r="J25" s="12"/>
      <c r="K25" s="12"/>
      <c r="L25" s="12"/>
    </row>
    <row r="26" spans="1:16">
      <c r="A26" s="14"/>
      <c r="B26" s="64"/>
      <c r="C26" s="13"/>
      <c r="D26" s="8" t="s">
        <v>33</v>
      </c>
      <c r="E26" s="68">
        <v>5</v>
      </c>
      <c r="F26" s="68"/>
      <c r="G26" s="68">
        <f t="shared" si="0"/>
        <v>5</v>
      </c>
      <c r="H26" s="97"/>
      <c r="I26" s="48"/>
      <c r="J26" s="12"/>
      <c r="K26" s="12"/>
      <c r="L26" s="12"/>
      <c r="M26" s="30"/>
      <c r="N26" s="30"/>
      <c r="O26" s="30"/>
      <c r="P26" s="30"/>
    </row>
    <row r="27" spans="1:16">
      <c r="A27" s="14"/>
      <c r="B27" s="64"/>
      <c r="C27" s="13"/>
      <c r="D27" s="8" t="s">
        <v>85</v>
      </c>
      <c r="E27" s="68">
        <v>53.538260000000001</v>
      </c>
      <c r="F27" s="68"/>
      <c r="G27" s="68">
        <v>53.538260000000001</v>
      </c>
      <c r="H27" s="60"/>
      <c r="I27" s="48"/>
      <c r="J27" s="48"/>
      <c r="K27" s="48"/>
      <c r="L27" s="48"/>
      <c r="M27" s="48"/>
      <c r="N27" s="48"/>
    </row>
    <row r="28" spans="1:16">
      <c r="A28" s="14"/>
      <c r="B28" s="64"/>
      <c r="C28" s="13"/>
      <c r="D28" s="8" t="s">
        <v>56</v>
      </c>
      <c r="E28" s="68">
        <v>3.8161800000000001</v>
      </c>
      <c r="F28" s="68"/>
      <c r="G28" s="68">
        <f>E28</f>
        <v>3.8161800000000001</v>
      </c>
      <c r="H28" s="60"/>
      <c r="I28" s="56"/>
      <c r="J28" s="129"/>
      <c r="K28" s="48"/>
      <c r="L28" s="48"/>
      <c r="M28" s="48"/>
      <c r="N28" s="48"/>
    </row>
    <row r="29" spans="1:16">
      <c r="A29" s="14"/>
      <c r="B29" s="14"/>
      <c r="C29" s="13"/>
      <c r="D29" s="8" t="s">
        <v>34</v>
      </c>
      <c r="E29" s="68">
        <v>10</v>
      </c>
      <c r="F29" s="68"/>
      <c r="G29" s="68">
        <f t="shared" si="0"/>
        <v>10</v>
      </c>
      <c r="H29" s="48"/>
      <c r="I29" s="48"/>
      <c r="J29" s="48"/>
      <c r="K29" s="48"/>
      <c r="L29" s="130"/>
      <c r="M29" s="48"/>
      <c r="N29" s="48"/>
    </row>
    <row r="30" spans="1:16">
      <c r="A30" s="14"/>
      <c r="B30" s="14"/>
      <c r="C30" s="13"/>
      <c r="D30" s="8" t="s">
        <v>118</v>
      </c>
      <c r="E30" s="68">
        <v>0</v>
      </c>
      <c r="F30" s="68"/>
      <c r="G30" s="68">
        <f>E30</f>
        <v>0</v>
      </c>
      <c r="H30" s="48"/>
      <c r="I30" s="48"/>
      <c r="J30" s="48"/>
      <c r="K30" s="60"/>
      <c r="L30" s="60"/>
      <c r="M30" s="60"/>
      <c r="N30" s="60"/>
      <c r="O30" s="1"/>
      <c r="P30" s="1"/>
    </row>
    <row r="31" spans="1:16">
      <c r="A31" s="14"/>
      <c r="B31" s="14"/>
      <c r="C31" s="13"/>
      <c r="D31" s="8" t="s">
        <v>8</v>
      </c>
      <c r="E31" s="68">
        <v>5</v>
      </c>
      <c r="F31" s="68"/>
      <c r="G31" s="68">
        <f t="shared" si="0"/>
        <v>5</v>
      </c>
      <c r="H31" s="48"/>
      <c r="I31" s="48"/>
      <c r="J31" s="12"/>
    </row>
    <row r="32" spans="1:16">
      <c r="A32" s="14"/>
      <c r="B32" s="14"/>
      <c r="C32" s="13"/>
      <c r="D32" s="9" t="s">
        <v>9</v>
      </c>
      <c r="E32" s="68">
        <v>10</v>
      </c>
      <c r="F32" s="68"/>
      <c r="G32" s="68">
        <f t="shared" si="0"/>
        <v>10</v>
      </c>
      <c r="H32" s="60"/>
      <c r="I32" s="60"/>
    </row>
    <row r="33" spans="1:17" ht="15" customHeight="1">
      <c r="A33" s="14"/>
      <c r="B33" s="14"/>
      <c r="C33" s="13"/>
      <c r="D33" s="8" t="s">
        <v>30</v>
      </c>
      <c r="E33" s="68">
        <v>21</v>
      </c>
      <c r="F33" s="68"/>
      <c r="G33" s="68">
        <f t="shared" si="0"/>
        <v>21</v>
      </c>
      <c r="H33" s="60"/>
      <c r="I33" s="60"/>
    </row>
    <row r="34" spans="1:17">
      <c r="A34" s="14"/>
      <c r="B34" s="14"/>
      <c r="C34" s="13"/>
      <c r="D34" s="9" t="s">
        <v>10</v>
      </c>
      <c r="E34" s="68">
        <f>9+2.25</f>
        <v>11.25</v>
      </c>
      <c r="F34" s="68"/>
      <c r="G34" s="68">
        <f t="shared" si="0"/>
        <v>11.25</v>
      </c>
      <c r="H34" s="48"/>
      <c r="I34" s="60"/>
      <c r="J34" s="1"/>
    </row>
    <row r="35" spans="1:17" hidden="1">
      <c r="A35" s="14"/>
      <c r="B35" s="14"/>
      <c r="C35" s="13"/>
      <c r="D35" s="8" t="s">
        <v>36</v>
      </c>
      <c r="E35" s="68"/>
      <c r="F35" s="68"/>
      <c r="G35" s="68">
        <f t="shared" si="0"/>
        <v>0</v>
      </c>
      <c r="H35" s="48"/>
      <c r="I35" s="60"/>
      <c r="J35" s="1"/>
    </row>
    <row r="36" spans="1:17" hidden="1">
      <c r="A36" s="14"/>
      <c r="B36" s="14"/>
      <c r="C36" s="13"/>
      <c r="D36" s="8" t="s">
        <v>37</v>
      </c>
      <c r="E36" s="68"/>
      <c r="F36" s="68"/>
      <c r="G36" s="68">
        <f t="shared" si="0"/>
        <v>0</v>
      </c>
      <c r="H36" s="48"/>
      <c r="I36" s="60"/>
      <c r="J36" s="1"/>
      <c r="K36" s="1"/>
      <c r="L36" s="1"/>
      <c r="M36" s="1"/>
      <c r="N36" s="1"/>
      <c r="O36" s="1"/>
      <c r="P36" s="1"/>
    </row>
    <row r="37" spans="1:17" hidden="1">
      <c r="A37" s="14"/>
      <c r="B37" s="14"/>
      <c r="C37" s="13"/>
      <c r="D37" s="8" t="s">
        <v>38</v>
      </c>
      <c r="E37" s="68"/>
      <c r="F37" s="68"/>
      <c r="G37" s="68">
        <f t="shared" si="0"/>
        <v>0</v>
      </c>
      <c r="H37" s="60"/>
      <c r="I37" s="60"/>
      <c r="J37" s="1"/>
      <c r="K37" s="1"/>
      <c r="L37" s="1"/>
      <c r="M37" s="1"/>
      <c r="N37" s="1"/>
      <c r="O37" s="1"/>
      <c r="P37" s="1"/>
      <c r="Q37" s="1"/>
    </row>
    <row r="38" spans="1:17" hidden="1">
      <c r="A38" s="14"/>
      <c r="B38" s="14"/>
      <c r="C38" s="13"/>
      <c r="D38" s="8" t="s">
        <v>39</v>
      </c>
      <c r="E38" s="68"/>
      <c r="F38" s="68"/>
      <c r="G38" s="68">
        <f t="shared" si="0"/>
        <v>0</v>
      </c>
      <c r="H38" s="48"/>
      <c r="I38" s="60"/>
      <c r="J38" s="1"/>
    </row>
    <row r="39" spans="1:17">
      <c r="A39" s="14"/>
      <c r="B39" s="14"/>
      <c r="C39" s="13"/>
      <c r="D39" s="8" t="s">
        <v>123</v>
      </c>
      <c r="E39" s="68">
        <v>10</v>
      </c>
      <c r="F39" s="68"/>
      <c r="G39" s="68">
        <v>10</v>
      </c>
      <c r="H39" s="48"/>
      <c r="I39" s="60"/>
      <c r="J39" s="1"/>
    </row>
    <row r="40" spans="1:17" hidden="1">
      <c r="A40" s="14"/>
      <c r="B40" s="15" t="s">
        <v>60</v>
      </c>
      <c r="C40" s="10">
        <v>244</v>
      </c>
      <c r="D40" s="11" t="s">
        <v>70</v>
      </c>
      <c r="E40" s="72"/>
      <c r="F40" s="68"/>
      <c r="G40" s="68">
        <f t="shared" si="0"/>
        <v>0</v>
      </c>
      <c r="H40" s="48"/>
      <c r="I40" s="60"/>
      <c r="J40" s="1"/>
    </row>
    <row r="41" spans="1:17" hidden="1">
      <c r="A41" s="14"/>
      <c r="B41" s="15" t="s">
        <v>61</v>
      </c>
      <c r="C41" s="10">
        <v>244</v>
      </c>
      <c r="D41" s="11" t="s">
        <v>71</v>
      </c>
      <c r="E41" s="72"/>
      <c r="F41" s="68"/>
      <c r="G41" s="68">
        <f t="shared" si="0"/>
        <v>0</v>
      </c>
      <c r="H41" s="48"/>
      <c r="I41" s="60"/>
      <c r="J41" s="1"/>
    </row>
    <row r="42" spans="1:17">
      <c r="A42" s="14"/>
      <c r="B42" s="15"/>
      <c r="C42" s="10"/>
      <c r="D42" s="9" t="s">
        <v>72</v>
      </c>
      <c r="E42" s="75">
        <v>40.499540000000003</v>
      </c>
      <c r="F42" s="68"/>
      <c r="G42" s="68">
        <f>E42</f>
        <v>40.499540000000003</v>
      </c>
      <c r="H42" s="48"/>
      <c r="I42" s="60"/>
      <c r="J42" s="1"/>
    </row>
    <row r="43" spans="1:17">
      <c r="A43" s="14"/>
      <c r="B43" s="15" t="s">
        <v>46</v>
      </c>
      <c r="C43" s="10">
        <v>247</v>
      </c>
      <c r="D43" s="11" t="s">
        <v>84</v>
      </c>
      <c r="E43" s="72">
        <v>36.520000000000003</v>
      </c>
      <c r="F43" s="72"/>
      <c r="G43" s="72">
        <f>SUM(E43:F43)</f>
        <v>36.520000000000003</v>
      </c>
      <c r="H43" s="48"/>
      <c r="I43" s="60"/>
      <c r="J43" s="1"/>
    </row>
    <row r="44" spans="1:17">
      <c r="A44" s="14"/>
      <c r="B44" s="15" t="s">
        <v>46</v>
      </c>
      <c r="C44" s="10">
        <v>853</v>
      </c>
      <c r="D44" s="11" t="s">
        <v>11</v>
      </c>
      <c r="E44" s="72">
        <v>4</v>
      </c>
      <c r="F44" s="65"/>
      <c r="G44" s="72">
        <f t="shared" si="0"/>
        <v>4</v>
      </c>
      <c r="H44" s="48"/>
      <c r="I44" s="60"/>
      <c r="J44" s="1"/>
    </row>
    <row r="45" spans="1:17">
      <c r="A45" s="14"/>
      <c r="B45" s="15"/>
      <c r="C45" s="10">
        <v>852</v>
      </c>
      <c r="D45" s="11" t="s">
        <v>92</v>
      </c>
      <c r="E45" s="72">
        <v>4</v>
      </c>
      <c r="F45" s="65"/>
      <c r="G45" s="72">
        <f t="shared" si="0"/>
        <v>4</v>
      </c>
      <c r="H45" s="48"/>
      <c r="I45" s="60"/>
      <c r="J45" s="1"/>
      <c r="Q45" s="30"/>
    </row>
    <row r="46" spans="1:17" s="1" customFormat="1">
      <c r="A46" s="21" t="s">
        <v>12</v>
      </c>
      <c r="B46" s="21"/>
      <c r="C46" s="22"/>
      <c r="D46" s="26" t="s">
        <v>13</v>
      </c>
      <c r="E46" s="69">
        <f>E47+E48</f>
        <v>303.30020000000002</v>
      </c>
      <c r="F46" s="67">
        <f>F47+F48</f>
        <v>0</v>
      </c>
      <c r="G46" s="69">
        <f>G47+G48</f>
        <v>303.30020000000002</v>
      </c>
      <c r="H46" s="48"/>
      <c r="I46" s="60"/>
      <c r="K46"/>
      <c r="L46"/>
      <c r="M46"/>
      <c r="N46"/>
      <c r="O46"/>
      <c r="P46"/>
      <c r="Q46"/>
    </row>
    <row r="47" spans="1:17">
      <c r="A47" s="14"/>
      <c r="B47" s="14" t="s">
        <v>48</v>
      </c>
      <c r="C47" s="13">
        <v>540</v>
      </c>
      <c r="D47" s="8" t="s">
        <v>87</v>
      </c>
      <c r="E47" s="68">
        <v>293.41919999999999</v>
      </c>
      <c r="F47" s="68"/>
      <c r="G47" s="68">
        <f>SUM(E47:F47)</f>
        <v>293.41919999999999</v>
      </c>
      <c r="H47" s="60"/>
      <c r="I47" s="60"/>
      <c r="J47" s="1"/>
    </row>
    <row r="48" spans="1:17">
      <c r="A48" s="14"/>
      <c r="B48" s="14" t="s">
        <v>49</v>
      </c>
      <c r="C48" s="13">
        <v>540</v>
      </c>
      <c r="D48" s="8" t="s">
        <v>88</v>
      </c>
      <c r="E48" s="68">
        <v>9.8810000000000002</v>
      </c>
      <c r="F48" s="68">
        <v>0</v>
      </c>
      <c r="G48" s="68">
        <f>SUM(E48:F48)</f>
        <v>9.8810000000000002</v>
      </c>
      <c r="H48" s="60"/>
      <c r="I48" s="60"/>
      <c r="J48" s="1"/>
      <c r="K48" s="1"/>
      <c r="L48" s="1"/>
      <c r="M48" s="1"/>
      <c r="N48" s="1"/>
      <c r="O48" s="1"/>
      <c r="P48" s="1"/>
    </row>
    <row r="49" spans="1:16">
      <c r="A49" s="21" t="s">
        <v>15</v>
      </c>
      <c r="B49" s="21" t="s">
        <v>50</v>
      </c>
      <c r="C49" s="22">
        <v>870</v>
      </c>
      <c r="D49" s="26" t="s">
        <v>14</v>
      </c>
      <c r="E49" s="69">
        <v>1</v>
      </c>
      <c r="F49" s="73">
        <v>0</v>
      </c>
      <c r="G49" s="69">
        <v>1</v>
      </c>
      <c r="H49" s="60"/>
      <c r="I49" s="80"/>
      <c r="J49" s="1"/>
      <c r="K49" s="1"/>
      <c r="L49" s="1"/>
      <c r="M49" s="1"/>
      <c r="N49" s="1"/>
      <c r="O49" s="1"/>
      <c r="P49" s="1"/>
    </row>
    <row r="50" spans="1:16">
      <c r="A50" s="15"/>
      <c r="B50" s="15"/>
      <c r="C50" s="10"/>
      <c r="D50" s="11"/>
      <c r="E50" s="72"/>
      <c r="F50" s="71"/>
      <c r="G50" s="72"/>
      <c r="H50" s="60"/>
      <c r="I50" s="60"/>
      <c r="J50" s="1"/>
      <c r="K50" s="1"/>
      <c r="L50" s="1"/>
      <c r="M50" s="1"/>
      <c r="N50" s="1"/>
      <c r="O50" s="1"/>
      <c r="P50" s="1"/>
    </row>
    <row r="51" spans="1:16" s="1" customFormat="1">
      <c r="A51" s="21" t="s">
        <v>62</v>
      </c>
      <c r="B51" s="21"/>
      <c r="C51" s="22"/>
      <c r="D51" s="26"/>
      <c r="E51" s="69">
        <f>E52+E55+E59</f>
        <v>509.28589000000005</v>
      </c>
      <c r="F51" s="67">
        <f>F52+F55</f>
        <v>0</v>
      </c>
      <c r="G51" s="69">
        <f>G52+G55+G59</f>
        <v>509.28589000000005</v>
      </c>
      <c r="H51" s="60"/>
      <c r="I51" s="60"/>
    </row>
    <row r="52" spans="1:16" s="30" customFormat="1">
      <c r="A52" s="14"/>
      <c r="B52" s="15" t="s">
        <v>54</v>
      </c>
      <c r="C52" s="10"/>
      <c r="D52" s="11"/>
      <c r="E52" s="72">
        <f>E53+E54</f>
        <v>501.18589000000003</v>
      </c>
      <c r="F52" s="72">
        <f>F53+F54</f>
        <v>0</v>
      </c>
      <c r="G52" s="72">
        <f>G53+G54</f>
        <v>501.18589000000003</v>
      </c>
      <c r="H52" s="60"/>
      <c r="I52" s="60" t="s">
        <v>102</v>
      </c>
      <c r="J52" s="1"/>
      <c r="K52" s="1"/>
      <c r="L52" s="1"/>
      <c r="M52" s="1"/>
      <c r="N52" s="1"/>
      <c r="O52" s="1"/>
    </row>
    <row r="53" spans="1:16">
      <c r="A53" s="14"/>
      <c r="B53" s="15" t="s">
        <v>54</v>
      </c>
      <c r="C53" s="13">
        <v>111</v>
      </c>
      <c r="D53" s="8" t="s">
        <v>75</v>
      </c>
      <c r="E53" s="76">
        <v>384.93540000000002</v>
      </c>
      <c r="F53" s="76"/>
      <c r="G53" s="76">
        <v>384.93540000000002</v>
      </c>
      <c r="H53" s="60"/>
      <c r="I53" s="76">
        <v>384.93540000000002</v>
      </c>
      <c r="J53" s="32">
        <f>I53/12</f>
        <v>32.077950000000001</v>
      </c>
      <c r="K53" s="79">
        <f>I53-J53</f>
        <v>352.85745000000003</v>
      </c>
      <c r="L53" s="1"/>
      <c r="M53" s="1"/>
      <c r="N53" s="1"/>
      <c r="O53" s="1"/>
    </row>
    <row r="54" spans="1:16">
      <c r="A54" s="14"/>
      <c r="B54" s="15" t="s">
        <v>54</v>
      </c>
      <c r="C54" s="13">
        <v>119</v>
      </c>
      <c r="D54" s="8" t="s">
        <v>76</v>
      </c>
      <c r="E54" s="76">
        <v>116.25049</v>
      </c>
      <c r="F54" s="76"/>
      <c r="G54" s="76">
        <v>116.25049</v>
      </c>
      <c r="H54" s="60"/>
      <c r="I54" s="76">
        <v>116.25049</v>
      </c>
      <c r="J54" s="32">
        <f>I54/12</f>
        <v>9.6875408333333333</v>
      </c>
      <c r="K54" s="79">
        <f>I54-J54</f>
        <v>106.56294916666667</v>
      </c>
      <c r="L54" s="1"/>
      <c r="M54" s="1"/>
      <c r="N54" s="1"/>
    </row>
    <row r="55" spans="1:16">
      <c r="A55" s="14"/>
      <c r="B55" s="15" t="s">
        <v>50</v>
      </c>
      <c r="C55" s="10"/>
      <c r="D55" s="11" t="s">
        <v>73</v>
      </c>
      <c r="E55" s="72">
        <f>E56+E57</f>
        <v>8</v>
      </c>
      <c r="F55" s="65"/>
      <c r="G55" s="72">
        <f>G56+G57</f>
        <v>8</v>
      </c>
      <c r="H55" s="60"/>
      <c r="I55" s="60"/>
      <c r="J55" s="1"/>
      <c r="K55" s="1"/>
      <c r="L55" s="1"/>
      <c r="M55" s="1"/>
      <c r="N55" s="1"/>
    </row>
    <row r="56" spans="1:16">
      <c r="A56" s="14"/>
      <c r="B56" s="14" t="s">
        <v>50</v>
      </c>
      <c r="C56" s="13">
        <v>111</v>
      </c>
      <c r="D56" s="8" t="s">
        <v>75</v>
      </c>
      <c r="E56" s="68">
        <v>6.1440000000000001</v>
      </c>
      <c r="F56" s="71"/>
      <c r="G56" s="68">
        <f>E56+F56</f>
        <v>6.1440000000000001</v>
      </c>
      <c r="H56" s="60"/>
      <c r="I56" s="80"/>
      <c r="J56" s="1"/>
      <c r="K56" s="1"/>
      <c r="L56" s="1"/>
      <c r="M56" s="1"/>
      <c r="N56" s="1"/>
    </row>
    <row r="57" spans="1:16">
      <c r="A57" s="14"/>
      <c r="B57" s="14" t="s">
        <v>50</v>
      </c>
      <c r="C57" s="13">
        <v>119</v>
      </c>
      <c r="D57" s="8" t="s">
        <v>76</v>
      </c>
      <c r="E57" s="68">
        <v>1.8560000000000001</v>
      </c>
      <c r="F57" s="71"/>
      <c r="G57" s="68">
        <f>E57+F57</f>
        <v>1.8560000000000001</v>
      </c>
      <c r="H57" s="60"/>
      <c r="I57" s="60"/>
      <c r="J57" s="1"/>
      <c r="K57" s="1"/>
      <c r="L57" s="1"/>
      <c r="M57" s="1"/>
      <c r="N57" s="1"/>
    </row>
    <row r="58" spans="1:16" s="1" customFormat="1" hidden="1">
      <c r="A58" s="14"/>
      <c r="B58" s="15" t="s">
        <v>63</v>
      </c>
      <c r="C58" s="10">
        <v>244</v>
      </c>
      <c r="D58" s="11" t="s">
        <v>74</v>
      </c>
      <c r="E58" s="72"/>
      <c r="F58" s="71"/>
      <c r="G58" s="72"/>
      <c r="H58" s="60"/>
      <c r="I58" s="60"/>
      <c r="O58"/>
    </row>
    <row r="59" spans="1:16" s="1" customFormat="1">
      <c r="A59" s="14"/>
      <c r="B59" s="15" t="s">
        <v>124</v>
      </c>
      <c r="C59" s="10">
        <v>540</v>
      </c>
      <c r="D59" s="11" t="s">
        <v>125</v>
      </c>
      <c r="E59" s="72">
        <v>0.1</v>
      </c>
      <c r="F59" s="71"/>
      <c r="G59" s="72">
        <v>0.1</v>
      </c>
      <c r="H59" s="60"/>
      <c r="I59" s="60"/>
      <c r="O59"/>
    </row>
    <row r="60" spans="1:16" s="1" customFormat="1">
      <c r="A60" s="21" t="s">
        <v>16</v>
      </c>
      <c r="B60" s="21"/>
      <c r="C60" s="22"/>
      <c r="D60" s="26" t="s">
        <v>89</v>
      </c>
      <c r="E60" s="69">
        <f>E61+E63+E62</f>
        <v>177.1</v>
      </c>
      <c r="F60" s="67">
        <f>F61+F62+F63</f>
        <v>0</v>
      </c>
      <c r="G60" s="69">
        <f>G61+G63+G62</f>
        <v>177.1</v>
      </c>
      <c r="H60" s="60"/>
      <c r="I60" s="60"/>
    </row>
    <row r="61" spans="1:16" s="1" customFormat="1">
      <c r="A61" s="14"/>
      <c r="B61" s="14" t="s">
        <v>51</v>
      </c>
      <c r="C61" s="13">
        <v>121</v>
      </c>
      <c r="D61" s="8" t="s">
        <v>19</v>
      </c>
      <c r="E61" s="77">
        <v>116.94240000000001</v>
      </c>
      <c r="F61" s="77"/>
      <c r="G61" s="77">
        <v>116.94240000000001</v>
      </c>
      <c r="H61" s="60"/>
      <c r="I61" s="60"/>
    </row>
    <row r="62" spans="1:16">
      <c r="A62" s="14"/>
      <c r="B62" s="14" t="s">
        <v>51</v>
      </c>
      <c r="C62" s="13">
        <v>129</v>
      </c>
      <c r="D62" s="8" t="s">
        <v>18</v>
      </c>
      <c r="E62" s="78">
        <v>33.222659999999998</v>
      </c>
      <c r="F62" s="78"/>
      <c r="G62" s="78">
        <v>33.222659999999998</v>
      </c>
      <c r="H62" s="60"/>
      <c r="I62" s="60"/>
      <c r="J62" s="1"/>
      <c r="K62" s="1"/>
      <c r="L62" s="1"/>
      <c r="M62" s="1"/>
      <c r="N62" s="1"/>
    </row>
    <row r="63" spans="1:16">
      <c r="A63" s="14"/>
      <c r="B63" s="14" t="s">
        <v>51</v>
      </c>
      <c r="C63" s="13">
        <v>244</v>
      </c>
      <c r="D63" s="8" t="s">
        <v>8</v>
      </c>
      <c r="E63" s="42">
        <v>26.934940000000001</v>
      </c>
      <c r="F63" s="42"/>
      <c r="G63" s="42">
        <v>26.934940000000001</v>
      </c>
      <c r="H63" s="60"/>
      <c r="I63" s="60"/>
      <c r="J63" s="1"/>
      <c r="K63" s="1"/>
      <c r="L63" s="1"/>
      <c r="M63" s="1"/>
      <c r="N63" s="1"/>
    </row>
    <row r="64" spans="1:16">
      <c r="A64" s="14"/>
      <c r="B64" s="14"/>
      <c r="C64" s="13"/>
      <c r="D64" s="8"/>
      <c r="E64" s="68"/>
      <c r="F64" s="71"/>
      <c r="G64" s="68"/>
      <c r="H64" s="60"/>
      <c r="I64" s="60"/>
      <c r="J64" s="1"/>
      <c r="K64" s="1"/>
      <c r="L64" s="1"/>
      <c r="M64" s="1"/>
    </row>
    <row r="65" spans="1:17" hidden="1">
      <c r="A65" s="23" t="s">
        <v>64</v>
      </c>
      <c r="B65" s="23" t="s">
        <v>50</v>
      </c>
      <c r="C65" s="24">
        <v>244</v>
      </c>
      <c r="D65" s="25" t="s">
        <v>77</v>
      </c>
      <c r="E65" s="74"/>
      <c r="F65" s="73"/>
      <c r="G65" s="74"/>
      <c r="H65" s="60"/>
      <c r="I65" s="60"/>
      <c r="J65" s="1"/>
      <c r="K65" s="1"/>
      <c r="L65" s="1"/>
      <c r="M65" s="1"/>
    </row>
    <row r="66" spans="1:17">
      <c r="A66" s="21" t="s">
        <v>20</v>
      </c>
      <c r="B66" s="21"/>
      <c r="C66" s="22"/>
      <c r="D66" s="26" t="s">
        <v>21</v>
      </c>
      <c r="E66" s="69">
        <f>E67+E73</f>
        <v>67.537999999999997</v>
      </c>
      <c r="F66" s="67">
        <f>F68+F69</f>
        <v>0</v>
      </c>
      <c r="G66" s="69">
        <f>G67+G73</f>
        <v>67.537999999999997</v>
      </c>
      <c r="H66" s="60"/>
      <c r="I66" s="60"/>
      <c r="J66" s="1"/>
      <c r="K66" s="1"/>
      <c r="L66" s="1"/>
      <c r="M66" s="1"/>
    </row>
    <row r="67" spans="1:17" s="1" customFormat="1" ht="15.75" customHeight="1">
      <c r="A67" s="15"/>
      <c r="B67" s="15" t="s">
        <v>50</v>
      </c>
      <c r="C67" s="33">
        <v>244</v>
      </c>
      <c r="D67" s="32"/>
      <c r="E67" s="65">
        <f>E68+E69+E70+E71+E72</f>
        <v>63.537999999999997</v>
      </c>
      <c r="F67" s="71">
        <f>F68+F69</f>
        <v>0</v>
      </c>
      <c r="G67" s="65">
        <f>G68+G69+G70+G71+G72</f>
        <v>63.537999999999997</v>
      </c>
      <c r="H67" s="60"/>
      <c r="I67" s="60"/>
      <c r="N67"/>
    </row>
    <row r="68" spans="1:17" s="1" customFormat="1" ht="31.15" customHeight="1">
      <c r="A68" s="14"/>
      <c r="B68" s="14" t="s">
        <v>50</v>
      </c>
      <c r="C68" s="19"/>
      <c r="D68" s="53" t="s">
        <v>93</v>
      </c>
      <c r="E68" s="71">
        <v>17.538</v>
      </c>
      <c r="F68" s="71"/>
      <c r="G68" s="75">
        <f>SUM(E68:F68)</f>
        <v>17.538</v>
      </c>
      <c r="H68" s="97"/>
      <c r="I68" s="97"/>
      <c r="J68" s="31"/>
      <c r="K68" s="31"/>
      <c r="L68" s="31"/>
      <c r="M68" s="31"/>
      <c r="N68"/>
    </row>
    <row r="69" spans="1:17">
      <c r="A69" s="14"/>
      <c r="B69" s="14" t="s">
        <v>50</v>
      </c>
      <c r="C69" s="13"/>
      <c r="D69" s="8" t="s">
        <v>116</v>
      </c>
      <c r="E69" s="71">
        <v>30</v>
      </c>
      <c r="F69" s="71"/>
      <c r="G69" s="68">
        <f>SUM(E69:F69)</f>
        <v>30</v>
      </c>
      <c r="H69" s="48"/>
      <c r="I69" s="60"/>
      <c r="J69" s="1"/>
      <c r="K69" s="1"/>
      <c r="L69" s="1"/>
      <c r="M69" s="1"/>
      <c r="N69" s="1"/>
    </row>
    <row r="70" spans="1:17" hidden="1">
      <c r="A70" s="14"/>
      <c r="B70" s="14" t="s">
        <v>50</v>
      </c>
      <c r="C70" s="13"/>
      <c r="D70" s="8" t="s">
        <v>94</v>
      </c>
      <c r="E70" s="66"/>
      <c r="F70" s="71"/>
      <c r="G70" s="66"/>
      <c r="H70" s="48"/>
      <c r="I70" s="48"/>
      <c r="K70" s="1"/>
      <c r="L70" s="1"/>
      <c r="M70" s="1"/>
      <c r="N70" s="1"/>
      <c r="O70" s="1"/>
      <c r="P70" s="1"/>
      <c r="Q70" s="1"/>
    </row>
    <row r="71" spans="1:17" hidden="1">
      <c r="A71" s="14"/>
      <c r="B71" s="14" t="s">
        <v>50</v>
      </c>
      <c r="C71" s="13"/>
      <c r="D71" s="8" t="s">
        <v>59</v>
      </c>
      <c r="E71" s="68"/>
      <c r="F71" s="71"/>
      <c r="G71" s="68"/>
      <c r="H71" s="48"/>
      <c r="I71" s="48"/>
      <c r="K71" s="1"/>
      <c r="L71" s="1"/>
      <c r="M71" s="1"/>
      <c r="N71" s="1"/>
      <c r="O71" s="1"/>
      <c r="P71" s="1"/>
      <c r="Q71" s="1"/>
    </row>
    <row r="72" spans="1:17">
      <c r="A72" s="14"/>
      <c r="B72" s="14" t="s">
        <v>50</v>
      </c>
      <c r="C72" s="19"/>
      <c r="D72" s="9" t="s">
        <v>78</v>
      </c>
      <c r="E72" s="75">
        <v>16</v>
      </c>
      <c r="F72" s="76"/>
      <c r="G72" s="75">
        <f>E72</f>
        <v>16</v>
      </c>
      <c r="H72" s="60"/>
      <c r="I72" s="48"/>
      <c r="Q72" s="1"/>
    </row>
    <row r="73" spans="1:17">
      <c r="A73" s="14"/>
      <c r="B73" s="15" t="s">
        <v>66</v>
      </c>
      <c r="C73" s="10">
        <v>244</v>
      </c>
      <c r="D73" s="11" t="s">
        <v>40</v>
      </c>
      <c r="E73" s="75">
        <v>4</v>
      </c>
      <c r="F73" s="76"/>
      <c r="G73" s="75">
        <v>4</v>
      </c>
      <c r="H73" s="60"/>
      <c r="I73" s="48"/>
      <c r="Q73" s="1"/>
    </row>
    <row r="74" spans="1:17" hidden="1">
      <c r="A74" s="21" t="s">
        <v>28</v>
      </c>
      <c r="B74" s="21" t="s">
        <v>52</v>
      </c>
      <c r="C74" s="22"/>
      <c r="D74" s="26" t="s">
        <v>29</v>
      </c>
      <c r="E74" s="69"/>
      <c r="F74" s="73"/>
      <c r="G74" s="69"/>
      <c r="H74" s="48"/>
      <c r="I74" s="48"/>
      <c r="Q74" s="1"/>
    </row>
    <row r="75" spans="1:17" hidden="1">
      <c r="A75" s="14"/>
      <c r="B75" s="14"/>
      <c r="C75" s="13"/>
      <c r="D75" s="8"/>
      <c r="E75" s="68"/>
      <c r="F75" s="71"/>
      <c r="G75" s="68"/>
      <c r="H75" s="48"/>
      <c r="I75" s="48"/>
      <c r="Q75" s="1"/>
    </row>
    <row r="76" spans="1:17">
      <c r="A76" s="21" t="s">
        <v>31</v>
      </c>
      <c r="B76" s="21" t="s">
        <v>50</v>
      </c>
      <c r="C76" s="22">
        <v>244</v>
      </c>
      <c r="D76" s="26" t="s">
        <v>32</v>
      </c>
      <c r="E76" s="67">
        <v>18</v>
      </c>
      <c r="F76" s="73"/>
      <c r="G76" s="69">
        <f>SUM(E76:F76)</f>
        <v>18</v>
      </c>
      <c r="H76" s="48"/>
      <c r="I76" s="48"/>
      <c r="Q76" s="1"/>
    </row>
    <row r="77" spans="1:17">
      <c r="A77" s="15"/>
      <c r="B77" s="15"/>
      <c r="C77" s="10"/>
      <c r="D77" s="11"/>
      <c r="E77" s="75"/>
      <c r="F77" s="71"/>
      <c r="G77" s="75"/>
      <c r="H77" s="48"/>
      <c r="I77" s="48"/>
      <c r="Q77" s="1"/>
    </row>
    <row r="78" spans="1:17" s="1" customFormat="1">
      <c r="A78" s="21" t="s">
        <v>22</v>
      </c>
      <c r="B78" s="21"/>
      <c r="C78" s="22"/>
      <c r="D78" s="26" t="s">
        <v>21</v>
      </c>
      <c r="E78" s="69">
        <f>E79+E80+E81</f>
        <v>84.429840000000013</v>
      </c>
      <c r="F78" s="73">
        <f>F79+F80+F81</f>
        <v>0</v>
      </c>
      <c r="G78" s="69">
        <f>G79+G80+G81</f>
        <v>84.429840000000013</v>
      </c>
      <c r="H78" s="48"/>
      <c r="I78" s="48"/>
      <c r="J78" s="12"/>
    </row>
    <row r="79" spans="1:17" s="1" customFormat="1">
      <c r="A79" s="15"/>
      <c r="B79" s="15" t="s">
        <v>66</v>
      </c>
      <c r="C79" s="10">
        <v>244</v>
      </c>
      <c r="D79" s="11" t="s">
        <v>40</v>
      </c>
      <c r="E79" s="75">
        <v>84.076800000000006</v>
      </c>
      <c r="F79" s="71"/>
      <c r="G79" s="75">
        <f>E79</f>
        <v>84.076800000000006</v>
      </c>
      <c r="H79" s="48"/>
      <c r="I79" s="48"/>
      <c r="J79"/>
      <c r="K79"/>
      <c r="L79"/>
      <c r="M79"/>
      <c r="N79"/>
      <c r="O79"/>
      <c r="P79"/>
    </row>
    <row r="80" spans="1:17" s="1" customFormat="1" hidden="1">
      <c r="A80" s="15"/>
      <c r="B80" s="15" t="s">
        <v>117</v>
      </c>
      <c r="C80" s="10">
        <v>244</v>
      </c>
      <c r="D80" s="11" t="s">
        <v>79</v>
      </c>
      <c r="E80" s="75"/>
      <c r="F80" s="71">
        <v>0</v>
      </c>
      <c r="G80" s="75">
        <f>SUM(E80:F80)</f>
        <v>0</v>
      </c>
      <c r="H80" s="48"/>
      <c r="I80" s="48"/>
      <c r="J80"/>
      <c r="K80"/>
      <c r="L80"/>
      <c r="M80"/>
      <c r="N80"/>
      <c r="O80"/>
      <c r="P80"/>
    </row>
    <row r="81" spans="1:17" s="1" customFormat="1">
      <c r="A81" s="15"/>
      <c r="B81" s="15" t="s">
        <v>50</v>
      </c>
      <c r="C81" s="10">
        <v>247</v>
      </c>
      <c r="D81" s="11" t="s">
        <v>121</v>
      </c>
      <c r="E81" s="71">
        <v>0.35304000000000002</v>
      </c>
      <c r="F81" s="71"/>
      <c r="G81" s="75">
        <f>SUM(E81:F81)</f>
        <v>0.35304000000000002</v>
      </c>
      <c r="H81" s="48"/>
      <c r="I81" s="48"/>
      <c r="J81"/>
      <c r="K81"/>
      <c r="L81"/>
      <c r="M81"/>
      <c r="N81"/>
      <c r="O81"/>
      <c r="P81"/>
    </row>
    <row r="82" spans="1:17" s="1" customFormat="1">
      <c r="A82" s="15"/>
      <c r="B82" s="15"/>
      <c r="C82" s="10"/>
      <c r="D82" s="11"/>
      <c r="E82" s="72"/>
      <c r="F82" s="71"/>
      <c r="G82" s="72"/>
      <c r="H82" s="48"/>
      <c r="I82" s="48"/>
      <c r="J82"/>
      <c r="K82"/>
      <c r="L82"/>
      <c r="M82"/>
      <c r="N82"/>
      <c r="O82"/>
      <c r="P82"/>
    </row>
    <row r="83" spans="1:17" s="1" customFormat="1">
      <c r="A83" s="21" t="s">
        <v>23</v>
      </c>
      <c r="B83" s="21"/>
      <c r="C83" s="22"/>
      <c r="D83" s="26"/>
      <c r="E83" s="69">
        <f>E84+E85+E86+E87+E88+E89+E90+E91</f>
        <v>481.26089000000002</v>
      </c>
      <c r="F83" s="67">
        <f>F89+F90+F91</f>
        <v>0</v>
      </c>
      <c r="G83" s="69">
        <f>SUM(G85:G91)</f>
        <v>481.26089000000002</v>
      </c>
      <c r="H83" s="48"/>
      <c r="I83" s="56"/>
      <c r="J83"/>
      <c r="K83"/>
      <c r="L83"/>
      <c r="M83"/>
      <c r="N83"/>
      <c r="O83"/>
      <c r="P83"/>
    </row>
    <row r="84" spans="1:17" s="1" customFormat="1" hidden="1">
      <c r="A84" s="15"/>
      <c r="B84" s="15" t="s">
        <v>67</v>
      </c>
      <c r="C84" s="10">
        <v>244</v>
      </c>
      <c r="D84" s="11" t="s">
        <v>80</v>
      </c>
      <c r="E84" s="72"/>
      <c r="F84" s="71"/>
      <c r="G84" s="72"/>
      <c r="H84" s="48"/>
      <c r="I84" s="48"/>
      <c r="J84"/>
      <c r="K84"/>
      <c r="L84"/>
      <c r="M84"/>
      <c r="N84"/>
      <c r="O84"/>
      <c r="P84"/>
    </row>
    <row r="85" spans="1:17" s="1" customFormat="1">
      <c r="A85" s="15"/>
      <c r="B85" s="15" t="s">
        <v>66</v>
      </c>
      <c r="C85" s="10">
        <v>244</v>
      </c>
      <c r="D85" s="11" t="s">
        <v>40</v>
      </c>
      <c r="E85" s="75">
        <v>82.8232</v>
      </c>
      <c r="F85" s="76"/>
      <c r="G85" s="75">
        <f>E85</f>
        <v>82.8232</v>
      </c>
      <c r="H85" s="48"/>
      <c r="I85" s="48"/>
      <c r="J85"/>
      <c r="K85"/>
      <c r="L85"/>
      <c r="M85"/>
      <c r="N85"/>
      <c r="O85"/>
      <c r="P85"/>
    </row>
    <row r="86" spans="1:17" s="1" customFormat="1" hidden="1">
      <c r="A86" s="15"/>
      <c r="B86" s="15" t="s">
        <v>54</v>
      </c>
      <c r="C86" s="10">
        <v>244</v>
      </c>
      <c r="D86" s="11" t="s">
        <v>96</v>
      </c>
      <c r="E86" s="75"/>
      <c r="F86" s="76"/>
      <c r="G86" s="75"/>
      <c r="H86" s="48"/>
      <c r="I86" s="48"/>
      <c r="J86"/>
      <c r="K86"/>
      <c r="L86"/>
      <c r="M86"/>
      <c r="N86"/>
      <c r="O86"/>
      <c r="P86"/>
    </row>
    <row r="87" spans="1:17" s="1" customFormat="1" hidden="1">
      <c r="A87" s="15"/>
      <c r="B87" s="15" t="s">
        <v>68</v>
      </c>
      <c r="C87" s="10">
        <v>244</v>
      </c>
      <c r="D87" s="11" t="s">
        <v>81</v>
      </c>
      <c r="E87" s="75"/>
      <c r="F87" s="76"/>
      <c r="G87" s="75"/>
      <c r="H87" s="48"/>
      <c r="I87" s="48"/>
      <c r="J87"/>
      <c r="K87"/>
      <c r="L87"/>
      <c r="M87"/>
      <c r="N87"/>
      <c r="O87"/>
      <c r="P87"/>
    </row>
    <row r="88" spans="1:17" s="1" customFormat="1" hidden="1">
      <c r="A88" s="15"/>
      <c r="B88" s="15" t="s">
        <v>61</v>
      </c>
      <c r="C88" s="10">
        <v>244</v>
      </c>
      <c r="D88" s="11" t="s">
        <v>71</v>
      </c>
      <c r="E88" s="75"/>
      <c r="F88" s="76"/>
      <c r="G88" s="75"/>
      <c r="H88" s="48"/>
      <c r="I88" s="48"/>
      <c r="J88"/>
      <c r="K88"/>
      <c r="L88"/>
      <c r="M88"/>
      <c r="N88"/>
      <c r="O88"/>
      <c r="P88"/>
    </row>
    <row r="89" spans="1:17" s="1" customFormat="1">
      <c r="A89" s="15"/>
      <c r="B89" s="15" t="s">
        <v>69</v>
      </c>
      <c r="C89" s="10">
        <v>540</v>
      </c>
      <c r="D89" s="11" t="s">
        <v>90</v>
      </c>
      <c r="E89" s="75">
        <v>0.1</v>
      </c>
      <c r="F89" s="76"/>
      <c r="G89" s="75">
        <v>0.1</v>
      </c>
      <c r="H89" s="48"/>
      <c r="I89" s="48"/>
      <c r="J89"/>
      <c r="K89"/>
      <c r="L89"/>
      <c r="M89"/>
      <c r="N89"/>
      <c r="O89"/>
      <c r="P89"/>
    </row>
    <row r="90" spans="1:17" s="1" customFormat="1">
      <c r="A90" s="15"/>
      <c r="B90" s="14" t="s">
        <v>50</v>
      </c>
      <c r="C90" s="10">
        <v>244</v>
      </c>
      <c r="D90" s="11" t="s">
        <v>115</v>
      </c>
      <c r="E90" s="76">
        <v>378.33769000000001</v>
      </c>
      <c r="F90" s="76"/>
      <c r="G90" s="75">
        <f>E90</f>
        <v>378.33769000000001</v>
      </c>
      <c r="H90" s="48"/>
      <c r="I90" s="48"/>
      <c r="J90"/>
      <c r="K90"/>
      <c r="L90"/>
      <c r="M90"/>
      <c r="N90"/>
      <c r="O90"/>
      <c r="P90"/>
    </row>
    <row r="91" spans="1:17" s="1" customFormat="1">
      <c r="A91" s="15"/>
      <c r="B91" s="14" t="s">
        <v>68</v>
      </c>
      <c r="C91" s="10">
        <v>244</v>
      </c>
      <c r="D91" s="11" t="s">
        <v>120</v>
      </c>
      <c r="E91" s="76">
        <v>20</v>
      </c>
      <c r="F91" s="76"/>
      <c r="G91" s="75">
        <f>F91+E91</f>
        <v>20</v>
      </c>
      <c r="H91" s="48"/>
      <c r="I91" s="48"/>
      <c r="J91"/>
      <c r="K91"/>
      <c r="L91"/>
      <c r="M91"/>
      <c r="N91"/>
      <c r="O91"/>
      <c r="P91"/>
    </row>
    <row r="92" spans="1:17" s="1" customFormat="1">
      <c r="A92" s="21" t="s">
        <v>24</v>
      </c>
      <c r="B92" s="21"/>
      <c r="C92" s="22">
        <v>244</v>
      </c>
      <c r="D92" s="26" t="s">
        <v>21</v>
      </c>
      <c r="E92" s="69">
        <f>E93+E96+E97</f>
        <v>183.02931999999998</v>
      </c>
      <c r="F92" s="67">
        <f>F93+F96</f>
        <v>0</v>
      </c>
      <c r="G92" s="69">
        <f>G93+G96+G97</f>
        <v>183.02931999999998</v>
      </c>
      <c r="H92" s="48"/>
      <c r="I92" s="48"/>
      <c r="J92"/>
      <c r="K92"/>
      <c r="L92"/>
      <c r="M92"/>
      <c r="N92"/>
      <c r="O92"/>
      <c r="P92"/>
      <c r="Q92" s="31"/>
    </row>
    <row r="93" spans="1:17" s="1" customFormat="1">
      <c r="A93" s="15"/>
      <c r="B93" s="15" t="s">
        <v>54</v>
      </c>
      <c r="C93" s="10"/>
      <c r="D93" s="11"/>
      <c r="E93" s="72">
        <f>E94+E95</f>
        <v>89.254999999999995</v>
      </c>
      <c r="F93" s="72">
        <f>F94+F95</f>
        <v>0</v>
      </c>
      <c r="G93" s="72">
        <f>G94+G95</f>
        <v>89.254999999999995</v>
      </c>
      <c r="H93" s="48"/>
      <c r="I93" s="48"/>
      <c r="J93"/>
      <c r="K93"/>
      <c r="L93"/>
      <c r="M93"/>
      <c r="N93"/>
      <c r="O93"/>
      <c r="P93"/>
    </row>
    <row r="94" spans="1:17" s="1" customFormat="1" ht="15.75" customHeight="1">
      <c r="A94" s="14"/>
      <c r="B94" s="14" t="s">
        <v>54</v>
      </c>
      <c r="C94" s="13">
        <v>244</v>
      </c>
      <c r="D94" s="8" t="s">
        <v>25</v>
      </c>
      <c r="E94" s="68">
        <v>79.295000000000002</v>
      </c>
      <c r="F94" s="68"/>
      <c r="G94" s="68">
        <v>79.295000000000002</v>
      </c>
      <c r="H94" s="48"/>
      <c r="I94" s="48"/>
      <c r="J94"/>
      <c r="K94"/>
      <c r="L94"/>
      <c r="M94"/>
      <c r="N94"/>
      <c r="O94"/>
      <c r="P94"/>
    </row>
    <row r="95" spans="1:17" s="1" customFormat="1" ht="15.75" customHeight="1">
      <c r="A95" s="14"/>
      <c r="B95" s="14" t="s">
        <v>54</v>
      </c>
      <c r="C95" s="13">
        <v>247</v>
      </c>
      <c r="D95" s="8" t="s">
        <v>82</v>
      </c>
      <c r="E95" s="68">
        <v>9.9600000000000009</v>
      </c>
      <c r="F95" s="68"/>
      <c r="G95" s="68">
        <v>9.9600000000000009</v>
      </c>
      <c r="H95" s="48"/>
      <c r="I95" s="48"/>
      <c r="J95"/>
      <c r="K95"/>
      <c r="L95"/>
      <c r="M95"/>
      <c r="N95"/>
      <c r="O95"/>
      <c r="P95"/>
    </row>
    <row r="96" spans="1:17" s="1" customFormat="1" ht="15.75" customHeight="1">
      <c r="A96" s="14"/>
      <c r="B96" s="15" t="s">
        <v>55</v>
      </c>
      <c r="C96" s="10">
        <v>540</v>
      </c>
      <c r="D96" s="11" t="s">
        <v>26</v>
      </c>
      <c r="E96" s="68">
        <v>67.774320000000003</v>
      </c>
      <c r="F96" s="68"/>
      <c r="G96" s="75">
        <f>E96</f>
        <v>67.774320000000003</v>
      </c>
      <c r="H96" s="48"/>
      <c r="I96" s="48"/>
      <c r="J96"/>
      <c r="K96"/>
      <c r="L96"/>
      <c r="M96"/>
      <c r="N96"/>
      <c r="O96"/>
      <c r="P96"/>
      <c r="Q96"/>
    </row>
    <row r="97" spans="1:17" s="1" customFormat="1" ht="15.75" customHeight="1">
      <c r="A97" s="14"/>
      <c r="B97" s="15" t="s">
        <v>66</v>
      </c>
      <c r="C97" s="10">
        <v>244</v>
      </c>
      <c r="D97" s="11" t="s">
        <v>40</v>
      </c>
      <c r="E97" s="75">
        <v>26</v>
      </c>
      <c r="F97" s="76"/>
      <c r="G97" s="75">
        <v>26</v>
      </c>
      <c r="H97" s="48"/>
      <c r="I97" s="48"/>
      <c r="J97"/>
      <c r="K97"/>
      <c r="L97"/>
      <c r="M97"/>
      <c r="N97"/>
      <c r="O97"/>
      <c r="P97"/>
      <c r="Q97"/>
    </row>
    <row r="98" spans="1:17" s="1" customFormat="1" ht="15.75" customHeight="1">
      <c r="A98" s="21" t="s">
        <v>27</v>
      </c>
      <c r="B98" s="136"/>
      <c r="C98" s="24"/>
      <c r="D98" s="25"/>
      <c r="E98" s="74">
        <f>E99</f>
        <v>164.94726</v>
      </c>
      <c r="F98" s="73">
        <f>F99</f>
        <v>0</v>
      </c>
      <c r="G98" s="69">
        <f>G99</f>
        <v>164.94726</v>
      </c>
      <c r="H98" s="48"/>
      <c r="I98" s="48"/>
      <c r="J98"/>
      <c r="K98"/>
      <c r="L98"/>
      <c r="M98"/>
      <c r="N98"/>
      <c r="O98"/>
      <c r="P98"/>
      <c r="Q98"/>
    </row>
    <row r="99" spans="1:17" s="31" customFormat="1" ht="15.75" customHeight="1">
      <c r="A99" s="14"/>
      <c r="B99" s="15" t="s">
        <v>54</v>
      </c>
      <c r="C99" s="13"/>
      <c r="D99" s="11" t="s">
        <v>21</v>
      </c>
      <c r="E99" s="72">
        <f>E100+E101</f>
        <v>164.94726</v>
      </c>
      <c r="F99" s="72">
        <f>F100+F101</f>
        <v>0</v>
      </c>
      <c r="G99" s="72">
        <f>G100+G101</f>
        <v>164.94726</v>
      </c>
      <c r="H99" s="48" t="s">
        <v>102</v>
      </c>
      <c r="I99" s="48" t="s">
        <v>103</v>
      </c>
      <c r="J99"/>
      <c r="K99"/>
      <c r="L99"/>
      <c r="M99"/>
      <c r="N99"/>
      <c r="O99"/>
      <c r="P99"/>
      <c r="Q99"/>
    </row>
    <row r="100" spans="1:17" s="1" customFormat="1" ht="15.75" customHeight="1">
      <c r="A100" s="15"/>
      <c r="B100" s="14" t="s">
        <v>54</v>
      </c>
      <c r="C100" s="13">
        <v>111</v>
      </c>
      <c r="D100" s="8" t="s">
        <v>75</v>
      </c>
      <c r="E100" s="76">
        <v>126.6876</v>
      </c>
      <c r="F100" s="76"/>
      <c r="G100" s="76">
        <v>126.6876</v>
      </c>
      <c r="H100" s="76">
        <v>126.6876</v>
      </c>
      <c r="I100" s="113">
        <f>H100/12</f>
        <v>10.5573</v>
      </c>
      <c r="J100" s="12">
        <f>I100*2</f>
        <v>21.114599999999999</v>
      </c>
      <c r="K100" s="12">
        <f>H100-J100</f>
        <v>105.57300000000001</v>
      </c>
      <c r="L100"/>
      <c r="M100"/>
      <c r="N100"/>
      <c r="O100"/>
      <c r="P100"/>
      <c r="Q100"/>
    </row>
    <row r="101" spans="1:17" s="1" customFormat="1" ht="15.75" customHeight="1">
      <c r="A101" s="14"/>
      <c r="B101" s="16" t="s">
        <v>54</v>
      </c>
      <c r="C101" s="17">
        <v>119</v>
      </c>
      <c r="D101" s="8" t="s">
        <v>76</v>
      </c>
      <c r="E101" s="76">
        <v>38.259659999999997</v>
      </c>
      <c r="F101" s="76"/>
      <c r="G101" s="76">
        <v>38.259659999999997</v>
      </c>
      <c r="H101" s="76">
        <v>38.259659999999997</v>
      </c>
      <c r="I101" s="113">
        <f>H101/12</f>
        <v>3.1883049999999997</v>
      </c>
      <c r="J101">
        <f>I101*2</f>
        <v>6.3766099999999994</v>
      </c>
      <c r="K101" s="12">
        <f>H101-J101</f>
        <v>31.883049999999997</v>
      </c>
      <c r="L101"/>
      <c r="M101"/>
      <c r="N101"/>
      <c r="O101"/>
      <c r="P101"/>
    </row>
    <row r="102" spans="1:17" s="1" customFormat="1" ht="15.75" customHeight="1">
      <c r="A102" s="137" t="s">
        <v>122</v>
      </c>
      <c r="B102" s="137" t="s">
        <v>66</v>
      </c>
      <c r="C102" s="138">
        <v>244</v>
      </c>
      <c r="D102" s="139" t="s">
        <v>40</v>
      </c>
      <c r="E102" s="140">
        <v>18.100000000000001</v>
      </c>
      <c r="F102" s="140"/>
      <c r="G102" s="140">
        <v>18.100000000000001</v>
      </c>
      <c r="H102" s="133"/>
      <c r="I102" s="56"/>
      <c r="J102"/>
      <c r="K102" s="12"/>
      <c r="L102"/>
      <c r="M102"/>
      <c r="N102"/>
      <c r="O102"/>
      <c r="P102"/>
    </row>
    <row r="103" spans="1:17" s="1" customFormat="1">
      <c r="A103" s="28"/>
      <c r="B103" s="5"/>
      <c r="C103" s="4"/>
      <c r="D103" s="134" t="s">
        <v>6</v>
      </c>
      <c r="E103" s="135">
        <f>E98+E92+E83+E78+E76+E74+E66+E60+E51+E49+E46+E10+E3</f>
        <v>3605.2578900000003</v>
      </c>
      <c r="F103" s="135">
        <f>F98+F92+F83+F78+F76+F74+F66+F65+F60+F51+F49+F46+F10+F3</f>
        <v>0</v>
      </c>
      <c r="G103" s="135">
        <f>G98+G92+G83+G78+G76+G66+G60+G51+G49+G46+G3+G10+G102</f>
        <v>3623.3578899999998</v>
      </c>
      <c r="H103" s="56"/>
      <c r="I103" s="48"/>
      <c r="J103" s="12">
        <f>J100+J101</f>
        <v>27.491209999999999</v>
      </c>
      <c r="K103"/>
      <c r="L103"/>
      <c r="M103"/>
      <c r="N103"/>
      <c r="O103"/>
      <c r="P103"/>
      <c r="Q103"/>
    </row>
    <row r="104" spans="1:17">
      <c r="A104" s="29"/>
      <c r="D104" s="7" t="s">
        <v>91</v>
      </c>
      <c r="E104" s="66"/>
      <c r="F104" s="66"/>
      <c r="G104" s="66"/>
      <c r="H104" s="48"/>
      <c r="I104" s="48"/>
    </row>
    <row r="105" spans="1:17">
      <c r="E105" s="66"/>
      <c r="F105" s="66"/>
      <c r="G105" s="66"/>
      <c r="H105" s="48"/>
      <c r="I105" s="48"/>
    </row>
    <row r="106" spans="1:17">
      <c r="D106" s="55" t="s">
        <v>97</v>
      </c>
      <c r="E106" s="65">
        <f>E107+E108</f>
        <v>2853.6727799999999</v>
      </c>
      <c r="F106" s="65">
        <f>F107+F108</f>
        <v>17.827220000000001</v>
      </c>
      <c r="G106" s="65">
        <f>G107+G108</f>
        <v>2871.5</v>
      </c>
      <c r="H106" s="48"/>
      <c r="I106" s="48"/>
    </row>
    <row r="107" spans="1:17">
      <c r="D107" s="51" t="s">
        <v>95</v>
      </c>
      <c r="E107" s="71">
        <v>2438.6727799999999</v>
      </c>
      <c r="F107" s="71">
        <v>17.827220000000001</v>
      </c>
      <c r="G107" s="71">
        <f>E107+F107</f>
        <v>2456.5</v>
      </c>
      <c r="H107" s="56">
        <f>E107+100.2</f>
        <v>2538.8727799999997</v>
      </c>
      <c r="I107" s="48"/>
    </row>
    <row r="108" spans="1:17">
      <c r="D108" s="51" t="s">
        <v>98</v>
      </c>
      <c r="E108" s="71">
        <v>415</v>
      </c>
      <c r="F108" s="71"/>
      <c r="G108" s="71">
        <v>415</v>
      </c>
    </row>
    <row r="109" spans="1:17" s="1" customFormat="1">
      <c r="A109" s="5"/>
      <c r="B109" s="5"/>
      <c r="C109" s="4"/>
      <c r="D109" s="7"/>
      <c r="E109" s="71">
        <f>E106-E103</f>
        <v>-751.58511000000044</v>
      </c>
      <c r="F109" s="65"/>
      <c r="G109" s="71">
        <f>G106-G103</f>
        <v>-751.85788999999977</v>
      </c>
      <c r="H109"/>
      <c r="I109"/>
      <c r="J109"/>
      <c r="K109"/>
      <c r="L109"/>
      <c r="M109"/>
      <c r="N109"/>
      <c r="O109"/>
      <c r="P109"/>
      <c r="Q109"/>
    </row>
    <row r="110" spans="1:17">
      <c r="E110" s="71"/>
      <c r="F110" s="71"/>
      <c r="G110" s="71"/>
    </row>
    <row r="112" spans="1:17" hidden="1"/>
    <row r="113" hidden="1"/>
    <row r="114" hidden="1"/>
    <row r="115" hidden="1"/>
    <row r="116" ht="13.5" hidden="1" customHeight="1"/>
    <row r="117" ht="14.25" hidden="1" customHeight="1"/>
    <row r="118" ht="13.5" hidden="1" customHeight="1"/>
    <row r="119" hidden="1"/>
    <row r="120" hidden="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topLeftCell="A68" workbookViewId="0">
      <selection activeCell="B105" sqref="B105"/>
    </sheetView>
  </sheetViews>
  <sheetFormatPr defaultRowHeight="15"/>
  <cols>
    <col min="1" max="1" width="9.140625" style="5"/>
    <col min="2" max="2" width="19.7109375" style="5" customWidth="1"/>
    <col min="3" max="3" width="9.140625" style="4"/>
    <col min="4" max="4" width="38" style="7" customWidth="1"/>
    <col min="5" max="5" width="14.85546875" style="4" customWidth="1"/>
    <col min="6" max="6" width="11.85546875" style="4" customWidth="1"/>
    <col min="7" max="7" width="14.85546875" style="4" customWidth="1"/>
    <col min="8" max="8" width="13.42578125" customWidth="1"/>
    <col min="9" max="9" width="20.7109375" customWidth="1"/>
    <col min="10" max="10" width="10.5703125" bestFit="1" customWidth="1"/>
    <col min="11" max="11" width="11.85546875" customWidth="1"/>
    <col min="12" max="12" width="16.7109375" customWidth="1"/>
    <col min="13" max="13" width="9.5703125" bestFit="1" customWidth="1"/>
    <col min="14" max="14" width="11.7109375" customWidth="1"/>
  </cols>
  <sheetData>
    <row r="1" spans="1:16">
      <c r="D1" s="7" t="s">
        <v>86</v>
      </c>
    </row>
    <row r="2" spans="1:16">
      <c r="A2" s="14" t="s">
        <v>0</v>
      </c>
      <c r="B2" s="14" t="s">
        <v>44</v>
      </c>
      <c r="C2" s="13" t="s">
        <v>1</v>
      </c>
      <c r="D2" s="8" t="s">
        <v>2</v>
      </c>
      <c r="E2" s="13">
        <v>2023</v>
      </c>
      <c r="F2" s="132" t="s">
        <v>119</v>
      </c>
      <c r="G2" s="13" t="s">
        <v>114</v>
      </c>
      <c r="H2" s="48"/>
      <c r="I2" s="48"/>
      <c r="K2" s="48"/>
      <c r="L2" s="12"/>
      <c r="M2" s="12"/>
    </row>
    <row r="3" spans="1:16" s="1" customFormat="1">
      <c r="A3" s="21" t="s">
        <v>3</v>
      </c>
      <c r="B3" s="21"/>
      <c r="C3" s="22">
        <v>120</v>
      </c>
      <c r="D3" s="22" t="s">
        <v>4</v>
      </c>
      <c r="E3" s="67">
        <f>E4+E7</f>
        <v>755.77283999999997</v>
      </c>
      <c r="F3" s="67">
        <f>F4+F7</f>
        <v>0</v>
      </c>
      <c r="G3" s="67">
        <f>G4+G7</f>
        <v>755.77283999999997</v>
      </c>
      <c r="H3" s="48" t="s">
        <v>102</v>
      </c>
      <c r="I3" s="48" t="s">
        <v>103</v>
      </c>
      <c r="J3"/>
      <c r="K3" s="48"/>
      <c r="L3" s="12"/>
      <c r="M3"/>
      <c r="N3" s="12"/>
      <c r="O3"/>
      <c r="P3"/>
    </row>
    <row r="4" spans="1:16" s="1" customFormat="1">
      <c r="A4" s="120"/>
      <c r="B4" s="117" t="s">
        <v>45</v>
      </c>
      <c r="C4" s="121"/>
      <c r="D4" s="121" t="s">
        <v>21</v>
      </c>
      <c r="E4" s="118">
        <f>E5+E6</f>
        <v>755.77283999999997</v>
      </c>
      <c r="F4" s="118">
        <f>F5+F6</f>
        <v>0</v>
      </c>
      <c r="G4" s="118">
        <f>G5+G6</f>
        <v>755.77283999999997</v>
      </c>
      <c r="H4" s="48"/>
      <c r="I4" s="48"/>
      <c r="J4"/>
      <c r="K4" s="48"/>
      <c r="L4" s="12"/>
      <c r="M4"/>
      <c r="N4" s="12"/>
      <c r="O4"/>
      <c r="P4"/>
    </row>
    <row r="5" spans="1:16">
      <c r="A5" s="14"/>
      <c r="B5" s="14" t="s">
        <v>45</v>
      </c>
      <c r="C5" s="13">
        <v>121</v>
      </c>
      <c r="D5" s="8" t="s">
        <v>17</v>
      </c>
      <c r="E5" s="71">
        <v>580.47069999999997</v>
      </c>
      <c r="F5" s="71"/>
      <c r="G5" s="71">
        <f>SUM(E5:F5)</f>
        <v>580.47069999999997</v>
      </c>
      <c r="H5" s="71">
        <v>580.47069999999997</v>
      </c>
      <c r="I5" s="113">
        <f>H5/12</f>
        <v>48.37255833333333</v>
      </c>
      <c r="J5" s="131">
        <f>H5-E5</f>
        <v>0</v>
      </c>
      <c r="K5" s="12"/>
      <c r="L5" s="12"/>
      <c r="M5" s="12"/>
    </row>
    <row r="6" spans="1:16">
      <c r="A6" s="14"/>
      <c r="B6" s="14" t="s">
        <v>45</v>
      </c>
      <c r="C6" s="13">
        <v>129</v>
      </c>
      <c r="D6" s="8" t="s">
        <v>18</v>
      </c>
      <c r="E6" s="71">
        <v>175.30214000000001</v>
      </c>
      <c r="F6" s="71"/>
      <c r="G6" s="71">
        <f>SUM(E6:F6)</f>
        <v>175.30214000000001</v>
      </c>
      <c r="H6" s="71">
        <v>175.30214000000001</v>
      </c>
      <c r="I6" s="113">
        <f>H6/12</f>
        <v>14.608511666666667</v>
      </c>
      <c r="J6" s="113">
        <f>H6-E6</f>
        <v>0</v>
      </c>
      <c r="K6" s="12"/>
      <c r="L6" s="79"/>
      <c r="M6" s="12"/>
    </row>
    <row r="7" spans="1:16">
      <c r="A7" s="14"/>
      <c r="B7" s="15" t="s">
        <v>104</v>
      </c>
      <c r="C7" s="13"/>
      <c r="D7" s="11" t="s">
        <v>21</v>
      </c>
      <c r="E7" s="65">
        <f>E8+E9</f>
        <v>0</v>
      </c>
      <c r="F7" s="65">
        <f>F8+F9</f>
        <v>0</v>
      </c>
      <c r="G7" s="65">
        <f>G8+G9</f>
        <v>0</v>
      </c>
      <c r="H7" s="65">
        <f>SUM(H5:H6)</f>
        <v>755.77283999999997</v>
      </c>
      <c r="I7" s="131">
        <f>SUM(I5:I6)</f>
        <v>62.981069999999995</v>
      </c>
      <c r="J7" s="111"/>
      <c r="L7" s="79"/>
    </row>
    <row r="8" spans="1:16">
      <c r="A8" s="14"/>
      <c r="B8" s="14" t="s">
        <v>104</v>
      </c>
      <c r="C8" s="13">
        <v>121</v>
      </c>
      <c r="D8" s="8" t="s">
        <v>17</v>
      </c>
      <c r="E8" s="71"/>
      <c r="F8" s="71"/>
      <c r="G8" s="71"/>
      <c r="H8" s="116"/>
      <c r="I8" s="56"/>
      <c r="L8" s="1"/>
    </row>
    <row r="9" spans="1:16">
      <c r="A9" s="14"/>
      <c r="B9" s="14" t="s">
        <v>104</v>
      </c>
      <c r="C9" s="13">
        <v>129</v>
      </c>
      <c r="D9" s="8" t="s">
        <v>18</v>
      </c>
      <c r="E9" s="71"/>
      <c r="F9" s="71"/>
      <c r="G9" s="71"/>
      <c r="H9" s="116"/>
      <c r="I9" s="56"/>
      <c r="J9" t="s">
        <v>113</v>
      </c>
      <c r="L9" s="1"/>
    </row>
    <row r="10" spans="1:16" s="1" customFormat="1">
      <c r="A10" s="21" t="s">
        <v>5</v>
      </c>
      <c r="B10" s="21"/>
      <c r="C10" s="22"/>
      <c r="D10" s="22" t="s">
        <v>6</v>
      </c>
      <c r="E10" s="69">
        <f>E17+E23+E24+E30+E42+E43+E44+E45+E20</f>
        <v>896.44365000000005</v>
      </c>
      <c r="F10" s="67">
        <f>F17+F20+F23+F24+F30+F42+F43+F44+F45</f>
        <v>0</v>
      </c>
      <c r="G10" s="69">
        <f>G17+G23+G24+G30+G42+G43+G44+G45+G20</f>
        <v>896.44365000000005</v>
      </c>
      <c r="H10" s="48"/>
      <c r="I10" s="48"/>
      <c r="J10" s="32">
        <v>1129.5</v>
      </c>
      <c r="K10" s="32">
        <v>1114</v>
      </c>
      <c r="L10" s="32">
        <v>1101.3</v>
      </c>
      <c r="M10"/>
      <c r="N10"/>
      <c r="O10"/>
      <c r="P10"/>
    </row>
    <row r="11" spans="1:16" ht="16.5" hidden="1" customHeight="1">
      <c r="A11" s="14"/>
      <c r="B11" s="14"/>
      <c r="C11" s="13"/>
      <c r="D11" s="11"/>
      <c r="E11" s="70"/>
      <c r="F11" s="71"/>
      <c r="G11" s="70"/>
      <c r="H11" s="48"/>
      <c r="I11" s="48"/>
      <c r="J11" s="111"/>
      <c r="K11" s="111"/>
      <c r="L11" s="111"/>
    </row>
    <row r="12" spans="1:16" ht="21" hidden="1" customHeight="1">
      <c r="A12" s="14"/>
      <c r="B12" s="14" t="s">
        <v>46</v>
      </c>
      <c r="C12" s="13"/>
      <c r="D12" s="11" t="s">
        <v>17</v>
      </c>
      <c r="E12" s="70"/>
      <c r="F12" s="71"/>
      <c r="G12" s="70"/>
      <c r="H12" s="48"/>
      <c r="I12" s="60"/>
      <c r="J12" s="111"/>
      <c r="K12" s="111"/>
      <c r="L12" s="111"/>
    </row>
    <row r="13" spans="1:16" ht="18.75" hidden="1" customHeight="1">
      <c r="A13" s="14"/>
      <c r="B13" s="14" t="s">
        <v>46</v>
      </c>
      <c r="C13" s="13"/>
      <c r="D13" s="11" t="s">
        <v>18</v>
      </c>
      <c r="E13" s="70"/>
      <c r="F13" s="71"/>
      <c r="G13" s="70"/>
      <c r="H13" s="48"/>
      <c r="I13" s="97"/>
      <c r="J13" s="111"/>
      <c r="K13" s="111"/>
      <c r="L13" s="111"/>
    </row>
    <row r="14" spans="1:16" ht="15.75" hidden="1" customHeight="1">
      <c r="A14" s="14"/>
      <c r="B14" s="14"/>
      <c r="C14" s="13"/>
      <c r="D14" s="11" t="s">
        <v>42</v>
      </c>
      <c r="E14" s="70"/>
      <c r="F14" s="71"/>
      <c r="G14" s="70"/>
      <c r="H14" s="60"/>
      <c r="I14" s="60"/>
      <c r="J14" s="112"/>
      <c r="K14" s="111"/>
      <c r="L14" s="111"/>
    </row>
    <row r="15" spans="1:16" ht="16.5" hidden="1" customHeight="1">
      <c r="A15" s="14"/>
      <c r="B15" s="14" t="s">
        <v>43</v>
      </c>
      <c r="C15" s="13"/>
      <c r="D15" s="11">
        <v>121</v>
      </c>
      <c r="E15" s="70"/>
      <c r="F15" s="71"/>
      <c r="G15" s="70"/>
      <c r="H15" s="60"/>
      <c r="I15" s="60"/>
      <c r="J15" s="111"/>
      <c r="K15" s="111"/>
      <c r="L15" s="111"/>
    </row>
    <row r="16" spans="1:16" ht="16.5" hidden="1" customHeight="1">
      <c r="A16" s="14"/>
      <c r="B16" s="14" t="s">
        <v>43</v>
      </c>
      <c r="C16" s="13"/>
      <c r="D16" s="11">
        <v>129</v>
      </c>
      <c r="E16" s="70"/>
      <c r="F16" s="71"/>
      <c r="G16" s="70"/>
      <c r="H16" s="60"/>
      <c r="I16" s="60"/>
      <c r="J16" s="111"/>
      <c r="K16" s="32"/>
      <c r="L16" s="111"/>
    </row>
    <row r="17" spans="1:16" ht="16.5" customHeight="1">
      <c r="A17" s="14"/>
      <c r="B17" s="15" t="s">
        <v>45</v>
      </c>
      <c r="C17" s="13"/>
      <c r="D17" s="11"/>
      <c r="E17" s="72">
        <f>E18+E19</f>
        <v>432.98363000000001</v>
      </c>
      <c r="F17" s="72">
        <f>F18+F19</f>
        <v>0</v>
      </c>
      <c r="G17" s="72">
        <f>G18+G19</f>
        <v>432.98363000000001</v>
      </c>
      <c r="H17" s="60" t="s">
        <v>102</v>
      </c>
      <c r="I17" s="48" t="s">
        <v>103</v>
      </c>
      <c r="J17" s="113">
        <f>E3+E17</f>
        <v>1188.75647</v>
      </c>
      <c r="K17" s="113">
        <f>F3+F17</f>
        <v>0</v>
      </c>
      <c r="L17" s="113" t="e">
        <f>#REF!+#REF!+#REF!</f>
        <v>#REF!</v>
      </c>
    </row>
    <row r="18" spans="1:16" ht="16.5" customHeight="1">
      <c r="A18" s="14"/>
      <c r="B18" s="14" t="s">
        <v>45</v>
      </c>
      <c r="C18" s="13">
        <v>121</v>
      </c>
      <c r="D18" s="11" t="s">
        <v>17</v>
      </c>
      <c r="E18" s="34">
        <v>332.55270999999999</v>
      </c>
      <c r="F18" s="34"/>
      <c r="G18" s="34">
        <v>332.55270999999999</v>
      </c>
      <c r="H18" s="34">
        <v>471.09805999999998</v>
      </c>
      <c r="I18" s="113">
        <f>H18/12</f>
        <v>39.258171666666662</v>
      </c>
      <c r="J18" s="114">
        <f>J10-J17</f>
        <v>-59.256470000000036</v>
      </c>
      <c r="K18" s="113">
        <f>K10-K17</f>
        <v>1114</v>
      </c>
      <c r="L18" s="113" t="e">
        <f>L10-L17</f>
        <v>#REF!</v>
      </c>
    </row>
    <row r="19" spans="1:16" ht="16.5" customHeight="1">
      <c r="A19" s="14"/>
      <c r="B19" s="14" t="s">
        <v>45</v>
      </c>
      <c r="C19" s="13">
        <v>129</v>
      </c>
      <c r="D19" s="11" t="s">
        <v>18</v>
      </c>
      <c r="E19" s="34">
        <v>100.43092</v>
      </c>
      <c r="F19" s="34"/>
      <c r="G19" s="34">
        <v>100.43092</v>
      </c>
      <c r="H19" s="34">
        <v>142.27161000000001</v>
      </c>
      <c r="I19" s="113">
        <f>H19/12</f>
        <v>11.8559675</v>
      </c>
      <c r="J19" s="12"/>
      <c r="K19" s="12"/>
      <c r="L19" s="12"/>
    </row>
    <row r="20" spans="1:16" ht="16.5" customHeight="1">
      <c r="A20" s="14"/>
      <c r="B20" s="15" t="s">
        <v>46</v>
      </c>
      <c r="C20" s="10"/>
      <c r="D20" s="11"/>
      <c r="E20" s="72">
        <f>E21+E22</f>
        <v>180.38604000000001</v>
      </c>
      <c r="F20" s="72">
        <f>F21+F22</f>
        <v>0</v>
      </c>
      <c r="G20" s="72">
        <f>G21+G22</f>
        <v>180.38604000000001</v>
      </c>
      <c r="H20" s="43">
        <f>SUM(H18:H19)</f>
        <v>613.36967000000004</v>
      </c>
      <c r="I20" s="113">
        <f>SUM(I18:I19)</f>
        <v>51.114139166666661</v>
      </c>
      <c r="J20" s="79"/>
      <c r="K20" s="1"/>
      <c r="L20" s="1"/>
      <c r="M20" s="1"/>
      <c r="N20" s="1"/>
      <c r="O20" s="1"/>
      <c r="P20" s="1"/>
    </row>
    <row r="21" spans="1:16" ht="16.5" customHeight="1">
      <c r="A21" s="14"/>
      <c r="B21" s="64" t="s">
        <v>46</v>
      </c>
      <c r="C21" s="13">
        <v>121</v>
      </c>
      <c r="D21" s="11" t="s">
        <v>17</v>
      </c>
      <c r="E21" s="68">
        <v>138.54535000000001</v>
      </c>
      <c r="F21" s="68"/>
      <c r="G21" s="68">
        <f>SUM(E21:F21)</f>
        <v>138.54535000000001</v>
      </c>
      <c r="H21" s="102">
        <f>E18+E21</f>
        <v>471.09806000000003</v>
      </c>
      <c r="I21" s="56">
        <f>H18-H21</f>
        <v>0</v>
      </c>
      <c r="J21" s="79"/>
      <c r="K21" s="79"/>
      <c r="L21" s="79"/>
    </row>
    <row r="22" spans="1:16" ht="16.5" customHeight="1">
      <c r="A22" s="14"/>
      <c r="B22" s="64" t="s">
        <v>46</v>
      </c>
      <c r="C22" s="13">
        <v>129</v>
      </c>
      <c r="D22" s="11" t="s">
        <v>18</v>
      </c>
      <c r="E22" s="68">
        <v>41.840690000000002</v>
      </c>
      <c r="F22" s="68"/>
      <c r="G22" s="68">
        <f>SUM(E22:F22)</f>
        <v>41.840690000000002</v>
      </c>
      <c r="H22" s="82">
        <f>E19+E22</f>
        <v>142.27161000000001</v>
      </c>
      <c r="I22" s="56">
        <f>H19-H22</f>
        <v>0</v>
      </c>
      <c r="J22" s="60"/>
      <c r="K22" s="80"/>
      <c r="L22" s="80"/>
    </row>
    <row r="23" spans="1:16" s="1" customFormat="1">
      <c r="A23" s="15"/>
      <c r="B23" s="15" t="s">
        <v>47</v>
      </c>
      <c r="C23" s="10">
        <v>244</v>
      </c>
      <c r="D23" s="11" t="s">
        <v>83</v>
      </c>
      <c r="E23" s="72">
        <v>1.6</v>
      </c>
      <c r="F23" s="65"/>
      <c r="G23" s="72">
        <f t="shared" ref="G23:G45" si="0">SUM(E23:F23)</f>
        <v>1.6</v>
      </c>
      <c r="H23" s="56"/>
      <c r="I23" s="80">
        <f>G18+G21</f>
        <v>471.09806000000003</v>
      </c>
      <c r="J23"/>
      <c r="K23" s="12"/>
      <c r="L23" s="12"/>
      <c r="M23"/>
      <c r="N23"/>
      <c r="O23"/>
      <c r="P23"/>
    </row>
    <row r="24" spans="1:16">
      <c r="A24" s="14"/>
      <c r="B24" s="15" t="s">
        <v>46</v>
      </c>
      <c r="C24" s="10">
        <v>244</v>
      </c>
      <c r="D24" s="8"/>
      <c r="E24" s="72">
        <f>SUM(E25:E29)</f>
        <v>179.47398000000001</v>
      </c>
      <c r="F24" s="65">
        <f>F25+F26+F27+F28+F29</f>
        <v>0</v>
      </c>
      <c r="G24" s="72">
        <f t="shared" si="0"/>
        <v>179.47398000000001</v>
      </c>
      <c r="H24" s="48"/>
      <c r="I24" s="80">
        <f>G22+G19</f>
        <v>142.27161000000001</v>
      </c>
      <c r="K24" s="12"/>
    </row>
    <row r="25" spans="1:16">
      <c r="A25" s="14"/>
      <c r="B25" s="64" t="s">
        <v>46</v>
      </c>
      <c r="C25" s="13"/>
      <c r="D25" s="8" t="s">
        <v>7</v>
      </c>
      <c r="E25" s="68">
        <v>30</v>
      </c>
      <c r="F25" s="71"/>
      <c r="G25" s="68">
        <f t="shared" si="0"/>
        <v>30</v>
      </c>
      <c r="H25" s="60"/>
      <c r="I25" s="56"/>
      <c r="J25" s="12"/>
      <c r="K25" s="12"/>
      <c r="L25" s="12"/>
    </row>
    <row r="26" spans="1:16">
      <c r="A26" s="14"/>
      <c r="B26" s="64" t="s">
        <v>46</v>
      </c>
      <c r="C26" s="13"/>
      <c r="D26" s="8" t="s">
        <v>33</v>
      </c>
      <c r="E26" s="68">
        <v>5</v>
      </c>
      <c r="F26" s="71"/>
      <c r="G26" s="68">
        <f t="shared" si="0"/>
        <v>5</v>
      </c>
      <c r="H26" s="97"/>
      <c r="I26" s="48"/>
      <c r="J26" s="12"/>
      <c r="K26" s="12"/>
      <c r="L26" s="12"/>
      <c r="M26" s="30"/>
      <c r="N26" s="30"/>
      <c r="O26" s="30"/>
      <c r="P26" s="30"/>
    </row>
    <row r="27" spans="1:16">
      <c r="A27" s="14"/>
      <c r="B27" s="64" t="s">
        <v>46</v>
      </c>
      <c r="C27" s="13"/>
      <c r="D27" s="8" t="s">
        <v>85</v>
      </c>
      <c r="E27" s="68">
        <v>104.1378</v>
      </c>
      <c r="F27" s="68"/>
      <c r="G27" s="68">
        <f t="shared" si="0"/>
        <v>104.1378</v>
      </c>
      <c r="H27" s="60"/>
      <c r="I27" s="48"/>
      <c r="J27" s="48"/>
      <c r="K27" s="48"/>
      <c r="L27" s="48"/>
      <c r="M27" s="48"/>
      <c r="N27" s="48"/>
    </row>
    <row r="28" spans="1:16">
      <c r="A28" s="14"/>
      <c r="B28" s="64" t="s">
        <v>46</v>
      </c>
      <c r="C28" s="13"/>
      <c r="D28" s="8" t="s">
        <v>84</v>
      </c>
      <c r="E28" s="68">
        <v>36.520000000000003</v>
      </c>
      <c r="F28" s="68"/>
      <c r="G28" s="68">
        <f t="shared" si="0"/>
        <v>36.520000000000003</v>
      </c>
      <c r="H28" s="60"/>
      <c r="I28" s="60"/>
      <c r="J28" s="60"/>
      <c r="K28" s="48"/>
      <c r="L28" s="48"/>
      <c r="M28" s="48"/>
      <c r="N28" s="48"/>
    </row>
    <row r="29" spans="1:16">
      <c r="A29" s="14"/>
      <c r="B29" s="64" t="s">
        <v>46</v>
      </c>
      <c r="C29" s="13"/>
      <c r="D29" s="8" t="s">
        <v>56</v>
      </c>
      <c r="E29" s="68">
        <v>3.8161800000000001</v>
      </c>
      <c r="F29" s="68"/>
      <c r="G29" s="68">
        <f t="shared" si="0"/>
        <v>3.8161800000000001</v>
      </c>
      <c r="H29" s="60"/>
      <c r="I29" s="56"/>
      <c r="J29" s="129"/>
      <c r="K29" s="48"/>
      <c r="L29" s="48"/>
      <c r="M29" s="48"/>
      <c r="N29" s="48"/>
    </row>
    <row r="30" spans="1:16" ht="13.9" customHeight="1">
      <c r="A30" s="14"/>
      <c r="B30" s="15" t="s">
        <v>46</v>
      </c>
      <c r="C30" s="10">
        <v>244</v>
      </c>
      <c r="D30" s="8"/>
      <c r="E30" s="72">
        <f>E32+E34+E36+E31+E33+E35</f>
        <v>94</v>
      </c>
      <c r="F30" s="65">
        <f>F33+F34+F32</f>
        <v>0</v>
      </c>
      <c r="G30" s="72">
        <f t="shared" si="0"/>
        <v>94</v>
      </c>
      <c r="H30" s="48"/>
      <c r="I30" s="48"/>
      <c r="J30" s="48"/>
      <c r="K30" s="48"/>
      <c r="L30" s="48"/>
      <c r="M30" s="48"/>
      <c r="N30" s="48"/>
    </row>
    <row r="31" spans="1:16">
      <c r="A31" s="14"/>
      <c r="B31" s="14"/>
      <c r="C31" s="13"/>
      <c r="D31" s="8" t="s">
        <v>34</v>
      </c>
      <c r="E31" s="68">
        <v>10</v>
      </c>
      <c r="F31" s="71"/>
      <c r="G31" s="68">
        <f t="shared" si="0"/>
        <v>10</v>
      </c>
      <c r="H31" s="48"/>
      <c r="I31" s="48"/>
      <c r="J31" s="48"/>
      <c r="K31" s="48"/>
      <c r="L31" s="130"/>
      <c r="M31" s="48"/>
      <c r="N31" s="48"/>
    </row>
    <row r="32" spans="1:16">
      <c r="A32" s="14"/>
      <c r="B32" s="14"/>
      <c r="C32" s="13"/>
      <c r="D32" s="8" t="s">
        <v>118</v>
      </c>
      <c r="E32" s="71">
        <v>39</v>
      </c>
      <c r="F32" s="71"/>
      <c r="G32" s="68">
        <f t="shared" si="0"/>
        <v>39</v>
      </c>
      <c r="H32" s="48"/>
      <c r="I32" s="48"/>
      <c r="J32" s="48"/>
      <c r="K32" s="60"/>
      <c r="L32" s="60"/>
      <c r="M32" s="60"/>
      <c r="N32" s="60"/>
      <c r="O32" s="1"/>
      <c r="P32" s="1"/>
    </row>
    <row r="33" spans="1:17">
      <c r="A33" s="14"/>
      <c r="B33" s="14"/>
      <c r="C33" s="13"/>
      <c r="D33" s="8" t="s">
        <v>8</v>
      </c>
      <c r="E33" s="71">
        <v>5</v>
      </c>
      <c r="F33" s="71"/>
      <c r="G33" s="68">
        <f t="shared" si="0"/>
        <v>5</v>
      </c>
      <c r="H33" s="48"/>
      <c r="I33" s="48"/>
      <c r="J33" s="12"/>
    </row>
    <row r="34" spans="1:17">
      <c r="A34" s="14"/>
      <c r="B34" s="14"/>
      <c r="C34" s="13"/>
      <c r="D34" s="9" t="s">
        <v>9</v>
      </c>
      <c r="E34" s="71">
        <v>10</v>
      </c>
      <c r="F34" s="71"/>
      <c r="G34" s="68">
        <f t="shared" si="0"/>
        <v>10</v>
      </c>
      <c r="H34" s="60"/>
      <c r="I34" s="60"/>
    </row>
    <row r="35" spans="1:17" ht="15" customHeight="1">
      <c r="A35" s="14"/>
      <c r="B35" s="14"/>
      <c r="C35" s="13"/>
      <c r="D35" s="8" t="s">
        <v>30</v>
      </c>
      <c r="E35" s="68">
        <v>21</v>
      </c>
      <c r="F35" s="71"/>
      <c r="G35" s="68">
        <f t="shared" si="0"/>
        <v>21</v>
      </c>
      <c r="H35" s="60"/>
      <c r="I35" s="60"/>
    </row>
    <row r="36" spans="1:17">
      <c r="A36" s="14"/>
      <c r="B36" s="14"/>
      <c r="C36" s="13"/>
      <c r="D36" s="9" t="s">
        <v>10</v>
      </c>
      <c r="E36" s="68">
        <v>9</v>
      </c>
      <c r="F36" s="71"/>
      <c r="G36" s="68">
        <f t="shared" si="0"/>
        <v>9</v>
      </c>
      <c r="H36" s="48"/>
      <c r="I36" s="60"/>
      <c r="J36" s="1"/>
    </row>
    <row r="37" spans="1:17" hidden="1">
      <c r="A37" s="14"/>
      <c r="B37" s="14"/>
      <c r="C37" s="13"/>
      <c r="D37" s="8" t="s">
        <v>36</v>
      </c>
      <c r="E37" s="68"/>
      <c r="F37" s="71"/>
      <c r="G37" s="68">
        <f t="shared" si="0"/>
        <v>0</v>
      </c>
      <c r="H37" s="48"/>
      <c r="I37" s="60"/>
      <c r="J37" s="1"/>
    </row>
    <row r="38" spans="1:17" hidden="1">
      <c r="A38" s="14"/>
      <c r="B38" s="14"/>
      <c r="C38" s="13"/>
      <c r="D38" s="8" t="s">
        <v>37</v>
      </c>
      <c r="E38" s="68"/>
      <c r="F38" s="71"/>
      <c r="G38" s="68">
        <f t="shared" si="0"/>
        <v>0</v>
      </c>
      <c r="H38" s="48"/>
      <c r="I38" s="60"/>
      <c r="J38" s="1"/>
      <c r="K38" s="1"/>
      <c r="L38" s="1"/>
      <c r="M38" s="1"/>
      <c r="N38" s="1"/>
      <c r="O38" s="1"/>
      <c r="P38" s="1"/>
    </row>
    <row r="39" spans="1:17" hidden="1">
      <c r="A39" s="14"/>
      <c r="B39" s="14"/>
      <c r="C39" s="13"/>
      <c r="D39" s="8" t="s">
        <v>38</v>
      </c>
      <c r="E39" s="68"/>
      <c r="F39" s="71"/>
      <c r="G39" s="68">
        <f t="shared" si="0"/>
        <v>0</v>
      </c>
      <c r="H39" s="60"/>
      <c r="I39" s="60"/>
      <c r="J39" s="1"/>
      <c r="K39" s="1"/>
      <c r="L39" s="1"/>
      <c r="M39" s="1"/>
      <c r="N39" s="1"/>
      <c r="O39" s="1"/>
      <c r="P39" s="1"/>
      <c r="Q39" s="1"/>
    </row>
    <row r="40" spans="1:17" hidden="1">
      <c r="A40" s="14"/>
      <c r="B40" s="14"/>
      <c r="C40" s="13"/>
      <c r="D40" s="8" t="s">
        <v>39</v>
      </c>
      <c r="E40" s="68"/>
      <c r="F40" s="71"/>
      <c r="G40" s="68">
        <f t="shared" si="0"/>
        <v>0</v>
      </c>
      <c r="H40" s="48"/>
      <c r="I40" s="60"/>
      <c r="J40" s="1"/>
    </row>
    <row r="41" spans="1:17">
      <c r="A41" s="14"/>
      <c r="B41" s="14"/>
      <c r="C41" s="13"/>
      <c r="D41" s="8" t="s">
        <v>72</v>
      </c>
      <c r="E41" s="68"/>
      <c r="F41" s="71"/>
      <c r="G41" s="68">
        <f t="shared" si="0"/>
        <v>0</v>
      </c>
      <c r="H41" s="48"/>
      <c r="I41" s="60"/>
      <c r="J41" s="1"/>
    </row>
    <row r="42" spans="1:17" hidden="1">
      <c r="A42" s="14"/>
      <c r="B42" s="15" t="s">
        <v>60</v>
      </c>
      <c r="C42" s="10">
        <v>244</v>
      </c>
      <c r="D42" s="11" t="s">
        <v>70</v>
      </c>
      <c r="E42" s="72"/>
      <c r="F42" s="71"/>
      <c r="G42" s="68">
        <f t="shared" si="0"/>
        <v>0</v>
      </c>
      <c r="H42" s="48"/>
      <c r="I42" s="60"/>
      <c r="J42" s="1"/>
    </row>
    <row r="43" spans="1:17" hidden="1">
      <c r="A43" s="14"/>
      <c r="B43" s="15" t="s">
        <v>61</v>
      </c>
      <c r="C43" s="10">
        <v>244</v>
      </c>
      <c r="D43" s="11" t="s">
        <v>71</v>
      </c>
      <c r="E43" s="72"/>
      <c r="F43" s="71"/>
      <c r="G43" s="68">
        <f t="shared" si="0"/>
        <v>0</v>
      </c>
      <c r="H43" s="48"/>
      <c r="I43" s="60"/>
      <c r="J43" s="1"/>
    </row>
    <row r="44" spans="1:17">
      <c r="A44" s="14"/>
      <c r="B44" s="15" t="s">
        <v>46</v>
      </c>
      <c r="C44" s="10">
        <v>853</v>
      </c>
      <c r="D44" s="11" t="s">
        <v>11</v>
      </c>
      <c r="E44" s="72">
        <v>4</v>
      </c>
      <c r="F44" s="65"/>
      <c r="G44" s="72">
        <f t="shared" si="0"/>
        <v>4</v>
      </c>
      <c r="H44" s="48"/>
      <c r="I44" s="60"/>
      <c r="J44" s="1"/>
    </row>
    <row r="45" spans="1:17">
      <c r="A45" s="14"/>
      <c r="B45" s="15"/>
      <c r="C45" s="10">
        <v>852</v>
      </c>
      <c r="D45" s="11" t="s">
        <v>92</v>
      </c>
      <c r="E45" s="72">
        <v>4</v>
      </c>
      <c r="F45" s="65"/>
      <c r="G45" s="72">
        <f t="shared" si="0"/>
        <v>4</v>
      </c>
      <c r="H45" s="48"/>
      <c r="I45" s="60"/>
      <c r="J45" s="1"/>
      <c r="Q45" s="30"/>
    </row>
    <row r="46" spans="1:17" s="1" customFormat="1">
      <c r="A46" s="21" t="s">
        <v>12</v>
      </c>
      <c r="B46" s="21"/>
      <c r="C46" s="22"/>
      <c r="D46" s="26" t="s">
        <v>13</v>
      </c>
      <c r="E46" s="69">
        <f>E47+E48</f>
        <v>303.30020000000002</v>
      </c>
      <c r="F46" s="67">
        <f>F47+F48</f>
        <v>0</v>
      </c>
      <c r="G46" s="69">
        <f>G47+G48</f>
        <v>303.30020000000002</v>
      </c>
      <c r="H46" s="48"/>
      <c r="I46" s="60"/>
      <c r="K46"/>
      <c r="L46"/>
      <c r="M46"/>
      <c r="N46"/>
      <c r="O46"/>
      <c r="P46"/>
      <c r="Q46"/>
    </row>
    <row r="47" spans="1:17">
      <c r="A47" s="14"/>
      <c r="B47" s="14" t="s">
        <v>48</v>
      </c>
      <c r="C47" s="13">
        <v>540</v>
      </c>
      <c r="D47" s="8" t="s">
        <v>87</v>
      </c>
      <c r="E47" s="68">
        <v>293.41919999999999</v>
      </c>
      <c r="F47" s="68"/>
      <c r="G47" s="68">
        <f>SUM(E47:F47)</f>
        <v>293.41919999999999</v>
      </c>
      <c r="H47" s="60"/>
      <c r="I47" s="60"/>
      <c r="J47" s="1"/>
    </row>
    <row r="48" spans="1:17">
      <c r="A48" s="14"/>
      <c r="B48" s="14" t="s">
        <v>49</v>
      </c>
      <c r="C48" s="13">
        <v>540</v>
      </c>
      <c r="D48" s="8" t="s">
        <v>88</v>
      </c>
      <c r="E48" s="68">
        <v>9.8810000000000002</v>
      </c>
      <c r="F48" s="68">
        <v>0</v>
      </c>
      <c r="G48" s="68">
        <f>SUM(E48:F48)</f>
        <v>9.8810000000000002</v>
      </c>
      <c r="H48" s="60"/>
      <c r="I48" s="60"/>
      <c r="J48" s="1"/>
      <c r="K48" s="1"/>
      <c r="L48" s="1"/>
      <c r="M48" s="1"/>
      <c r="N48" s="1"/>
      <c r="O48" s="1"/>
      <c r="P48" s="1"/>
    </row>
    <row r="49" spans="1:16">
      <c r="A49" s="21" t="s">
        <v>15</v>
      </c>
      <c r="B49" s="21" t="s">
        <v>50</v>
      </c>
      <c r="C49" s="22">
        <v>870</v>
      </c>
      <c r="D49" s="26" t="s">
        <v>14</v>
      </c>
      <c r="E49" s="69">
        <v>1</v>
      </c>
      <c r="F49" s="73">
        <v>0</v>
      </c>
      <c r="G49" s="69">
        <v>1</v>
      </c>
      <c r="H49" s="60"/>
      <c r="I49" s="80"/>
      <c r="J49" s="1"/>
      <c r="K49" s="1"/>
      <c r="L49" s="1"/>
      <c r="M49" s="1"/>
      <c r="N49" s="1"/>
      <c r="O49" s="1"/>
      <c r="P49" s="1"/>
    </row>
    <row r="50" spans="1:16">
      <c r="A50" s="15"/>
      <c r="B50" s="15"/>
      <c r="C50" s="10"/>
      <c r="D50" s="11"/>
      <c r="E50" s="72"/>
      <c r="F50" s="71"/>
      <c r="G50" s="72"/>
      <c r="H50" s="60"/>
      <c r="I50" s="60"/>
      <c r="J50" s="1"/>
      <c r="K50" s="1"/>
      <c r="L50" s="1"/>
      <c r="M50" s="1"/>
      <c r="N50" s="1"/>
      <c r="O50" s="1"/>
      <c r="P50" s="1"/>
    </row>
    <row r="51" spans="1:16" s="1" customFormat="1">
      <c r="A51" s="21" t="s">
        <v>62</v>
      </c>
      <c r="B51" s="21"/>
      <c r="C51" s="22"/>
      <c r="D51" s="26"/>
      <c r="E51" s="69">
        <f>E52+E55</f>
        <v>511.35867000000002</v>
      </c>
      <c r="F51" s="67">
        <f>F52+F55</f>
        <v>-2.1727799999999999</v>
      </c>
      <c r="G51" s="69">
        <f>G52+G55</f>
        <v>509.18589000000003</v>
      </c>
      <c r="H51" s="60"/>
      <c r="I51" s="60"/>
    </row>
    <row r="52" spans="1:16" s="30" customFormat="1">
      <c r="A52" s="14"/>
      <c r="B52" s="15" t="s">
        <v>54</v>
      </c>
      <c r="C52" s="10"/>
      <c r="D52" s="11"/>
      <c r="E52" s="72">
        <f>E53+E54</f>
        <v>501.18589000000003</v>
      </c>
      <c r="F52" s="72">
        <f>F53+F54</f>
        <v>0</v>
      </c>
      <c r="G52" s="72">
        <f>G53+G54</f>
        <v>501.18589000000003</v>
      </c>
      <c r="H52" s="60"/>
      <c r="I52" s="60" t="s">
        <v>102</v>
      </c>
      <c r="J52" s="1"/>
      <c r="K52" s="1"/>
      <c r="L52" s="1"/>
      <c r="M52" s="1"/>
      <c r="N52" s="1"/>
      <c r="O52" s="1"/>
    </row>
    <row r="53" spans="1:16">
      <c r="A53" s="14"/>
      <c r="B53" s="15" t="s">
        <v>54</v>
      </c>
      <c r="C53" s="13">
        <v>111</v>
      </c>
      <c r="D53" s="8" t="s">
        <v>75</v>
      </c>
      <c r="E53" s="76">
        <v>384.93540000000002</v>
      </c>
      <c r="F53" s="76"/>
      <c r="G53" s="76">
        <v>384.93540000000002</v>
      </c>
      <c r="H53" s="60"/>
      <c r="I53" s="76">
        <v>384.93540000000002</v>
      </c>
      <c r="J53" s="32">
        <f>I53/12</f>
        <v>32.077950000000001</v>
      </c>
      <c r="K53" s="79">
        <f>I53-J53</f>
        <v>352.85745000000003</v>
      </c>
      <c r="L53" s="1"/>
      <c r="M53" s="1"/>
      <c r="N53" s="1"/>
      <c r="O53" s="1"/>
    </row>
    <row r="54" spans="1:16">
      <c r="A54" s="14"/>
      <c r="B54" s="15" t="s">
        <v>54</v>
      </c>
      <c r="C54" s="13">
        <v>119</v>
      </c>
      <c r="D54" s="8" t="s">
        <v>76</v>
      </c>
      <c r="E54" s="76">
        <v>116.25049</v>
      </c>
      <c r="F54" s="76"/>
      <c r="G54" s="76">
        <v>116.25049</v>
      </c>
      <c r="H54" s="60"/>
      <c r="I54" s="76">
        <v>116.25049</v>
      </c>
      <c r="J54" s="32">
        <f>I54/12</f>
        <v>9.6875408333333333</v>
      </c>
      <c r="K54" s="79">
        <f>I54-J54</f>
        <v>106.56294916666667</v>
      </c>
      <c r="L54" s="1"/>
      <c r="M54" s="1"/>
      <c r="N54" s="1"/>
    </row>
    <row r="55" spans="1:16">
      <c r="A55" s="14"/>
      <c r="B55" s="15" t="s">
        <v>50</v>
      </c>
      <c r="C55" s="10"/>
      <c r="D55" s="11" t="s">
        <v>73</v>
      </c>
      <c r="E55" s="72">
        <f>E56+E57</f>
        <v>10.172779999999999</v>
      </c>
      <c r="F55" s="65">
        <f>F56+F57</f>
        <v>-2.1727799999999999</v>
      </c>
      <c r="G55" s="72">
        <f>G56+G57</f>
        <v>8</v>
      </c>
      <c r="H55" s="60"/>
      <c r="I55" s="60"/>
      <c r="J55" s="1"/>
      <c r="K55" s="1"/>
      <c r="L55" s="1"/>
      <c r="M55" s="1"/>
      <c r="N55" s="1"/>
    </row>
    <row r="56" spans="1:16">
      <c r="A56" s="14"/>
      <c r="B56" s="14" t="s">
        <v>50</v>
      </c>
      <c r="C56" s="13">
        <v>111</v>
      </c>
      <c r="D56" s="8" t="s">
        <v>75</v>
      </c>
      <c r="E56" s="68">
        <v>7.10060044</v>
      </c>
      <c r="F56" s="71">
        <v>-0.95660000000000001</v>
      </c>
      <c r="G56" s="68">
        <f>E56+F56</f>
        <v>6.1440004400000001</v>
      </c>
      <c r="H56" s="60"/>
      <c r="I56" s="80"/>
      <c r="J56" s="1"/>
      <c r="K56" s="1"/>
      <c r="L56" s="1"/>
      <c r="M56" s="1"/>
      <c r="N56" s="1"/>
    </row>
    <row r="57" spans="1:16">
      <c r="A57" s="14"/>
      <c r="B57" s="14" t="s">
        <v>50</v>
      </c>
      <c r="C57" s="13">
        <v>119</v>
      </c>
      <c r="D57" s="8" t="s">
        <v>76</v>
      </c>
      <c r="E57" s="115">
        <v>3.0721795599999999</v>
      </c>
      <c r="F57" s="71">
        <v>-1.21618</v>
      </c>
      <c r="G57" s="68">
        <f>E57+F57</f>
        <v>1.8559995599999999</v>
      </c>
      <c r="H57" s="60"/>
      <c r="I57" s="60"/>
      <c r="J57" s="1"/>
      <c r="K57" s="1"/>
      <c r="L57" s="1"/>
      <c r="M57" s="1"/>
      <c r="N57" s="1"/>
    </row>
    <row r="58" spans="1:16" s="1" customFormat="1" hidden="1">
      <c r="A58" s="14"/>
      <c r="B58" s="15" t="s">
        <v>63</v>
      </c>
      <c r="C58" s="10">
        <v>244</v>
      </c>
      <c r="D58" s="11" t="s">
        <v>74</v>
      </c>
      <c r="E58" s="72"/>
      <c r="F58" s="71"/>
      <c r="G58" s="72"/>
      <c r="H58" s="60"/>
      <c r="I58" s="60"/>
      <c r="O58"/>
    </row>
    <row r="59" spans="1:16" s="1" customFormat="1">
      <c r="A59" s="21" t="s">
        <v>16</v>
      </c>
      <c r="B59" s="21"/>
      <c r="C59" s="22"/>
      <c r="D59" s="26" t="s">
        <v>89</v>
      </c>
      <c r="E59" s="69">
        <f>E60+E62+E61</f>
        <v>177.1</v>
      </c>
      <c r="F59" s="67">
        <f>F60+F61+F62</f>
        <v>0</v>
      </c>
      <c r="G59" s="69">
        <f>G60+G62+G61</f>
        <v>177.1</v>
      </c>
      <c r="H59" s="60"/>
      <c r="I59" s="60"/>
    </row>
    <row r="60" spans="1:16" s="1" customFormat="1">
      <c r="A60" s="14"/>
      <c r="B60" s="14" t="s">
        <v>51</v>
      </c>
      <c r="C60" s="13">
        <v>121</v>
      </c>
      <c r="D60" s="8" t="s">
        <v>19</v>
      </c>
      <c r="E60" s="77">
        <v>116.94240000000001</v>
      </c>
      <c r="F60" s="77"/>
      <c r="G60" s="77">
        <v>116.94240000000001</v>
      </c>
      <c r="H60" s="60"/>
      <c r="I60" s="60"/>
    </row>
    <row r="61" spans="1:16">
      <c r="A61" s="14"/>
      <c r="B61" s="14" t="s">
        <v>51</v>
      </c>
      <c r="C61" s="13">
        <v>129</v>
      </c>
      <c r="D61" s="8" t="s">
        <v>18</v>
      </c>
      <c r="E61" s="78">
        <v>33.222659999999998</v>
      </c>
      <c r="F61" s="78"/>
      <c r="G61" s="78">
        <v>33.222659999999998</v>
      </c>
      <c r="H61" s="60"/>
      <c r="I61" s="60"/>
      <c r="J61" s="1"/>
      <c r="K61" s="1"/>
      <c r="L61" s="1"/>
      <c r="M61" s="1"/>
      <c r="N61" s="1"/>
    </row>
    <row r="62" spans="1:16">
      <c r="A62" s="14"/>
      <c r="B62" s="14" t="s">
        <v>51</v>
      </c>
      <c r="C62" s="13">
        <v>244</v>
      </c>
      <c r="D62" s="8" t="s">
        <v>8</v>
      </c>
      <c r="E62" s="42">
        <v>26.934940000000001</v>
      </c>
      <c r="F62" s="42"/>
      <c r="G62" s="42">
        <v>26.934940000000001</v>
      </c>
      <c r="H62" s="60"/>
      <c r="I62" s="60"/>
      <c r="J62" s="1"/>
      <c r="K62" s="1"/>
      <c r="L62" s="1"/>
      <c r="M62" s="1"/>
      <c r="N62" s="1"/>
    </row>
    <row r="63" spans="1:16">
      <c r="A63" s="14"/>
      <c r="B63" s="14"/>
      <c r="C63" s="13"/>
      <c r="D63" s="8"/>
      <c r="E63" s="68"/>
      <c r="F63" s="71"/>
      <c r="G63" s="68"/>
      <c r="H63" s="60"/>
      <c r="I63" s="60"/>
      <c r="J63" s="1"/>
      <c r="K63" s="1"/>
      <c r="L63" s="1"/>
      <c r="M63" s="1"/>
    </row>
    <row r="64" spans="1:16" hidden="1">
      <c r="A64" s="23" t="s">
        <v>64</v>
      </c>
      <c r="B64" s="23" t="s">
        <v>50</v>
      </c>
      <c r="C64" s="24">
        <v>244</v>
      </c>
      <c r="D64" s="25" t="s">
        <v>77</v>
      </c>
      <c r="E64" s="74"/>
      <c r="F64" s="73"/>
      <c r="G64" s="74"/>
      <c r="H64" s="60"/>
      <c r="I64" s="60"/>
      <c r="J64" s="1"/>
      <c r="K64" s="1"/>
      <c r="L64" s="1"/>
      <c r="M64" s="1"/>
    </row>
    <row r="65" spans="1:17">
      <c r="A65" s="21" t="s">
        <v>20</v>
      </c>
      <c r="B65" s="21"/>
      <c r="C65" s="22"/>
      <c r="D65" s="26" t="s">
        <v>21</v>
      </c>
      <c r="E65" s="69">
        <f>E66+E71</f>
        <v>37.537999999999997</v>
      </c>
      <c r="F65" s="67">
        <f>F67+F68</f>
        <v>0</v>
      </c>
      <c r="G65" s="69">
        <f>SUM(E65:F65)</f>
        <v>37.537999999999997</v>
      </c>
      <c r="H65" s="60"/>
      <c r="I65" s="60"/>
      <c r="J65" s="1"/>
      <c r="K65" s="1"/>
      <c r="L65" s="1"/>
      <c r="M65" s="1"/>
    </row>
    <row r="66" spans="1:17" s="1" customFormat="1" ht="15.75" customHeight="1">
      <c r="A66" s="15"/>
      <c r="B66" s="15" t="s">
        <v>50</v>
      </c>
      <c r="C66" s="32"/>
      <c r="D66" s="32"/>
      <c r="E66" s="65">
        <f>E67+E68+E69+E70</f>
        <v>37.537999999999997</v>
      </c>
      <c r="F66" s="71">
        <f>F67+F68</f>
        <v>0</v>
      </c>
      <c r="G66" s="65">
        <f>G67+G68+G69+G70</f>
        <v>37.537999999999997</v>
      </c>
      <c r="H66" s="60"/>
      <c r="I66" s="60"/>
      <c r="N66"/>
    </row>
    <row r="67" spans="1:17" s="1" customFormat="1" ht="31.15" customHeight="1">
      <c r="A67" s="14"/>
      <c r="B67" s="14" t="s">
        <v>50</v>
      </c>
      <c r="C67" s="10">
        <v>244</v>
      </c>
      <c r="D67" s="53" t="s">
        <v>93</v>
      </c>
      <c r="E67" s="71">
        <v>17.538</v>
      </c>
      <c r="F67" s="71"/>
      <c r="G67" s="75">
        <f>SUM(E67:F67)</f>
        <v>17.538</v>
      </c>
      <c r="H67" s="97"/>
      <c r="I67" s="97"/>
      <c r="J67" s="31"/>
      <c r="K67" s="31"/>
      <c r="L67" s="31"/>
      <c r="M67" s="31"/>
      <c r="N67"/>
    </row>
    <row r="68" spans="1:17">
      <c r="A68" s="14"/>
      <c r="B68" s="14" t="s">
        <v>50</v>
      </c>
      <c r="C68" s="13">
        <v>244</v>
      </c>
      <c r="D68" s="8" t="s">
        <v>116</v>
      </c>
      <c r="E68" s="71">
        <v>20</v>
      </c>
      <c r="F68" s="71"/>
      <c r="G68" s="68">
        <f>SUM(E68:F68)</f>
        <v>20</v>
      </c>
      <c r="H68" s="48"/>
      <c r="I68" s="60"/>
      <c r="J68" s="1"/>
      <c r="K68" s="1"/>
      <c r="L68" s="1"/>
      <c r="M68" s="1"/>
      <c r="N68" s="1"/>
    </row>
    <row r="69" spans="1:17" hidden="1">
      <c r="A69" s="14"/>
      <c r="B69" s="14" t="s">
        <v>50</v>
      </c>
      <c r="C69" s="13"/>
      <c r="D69" s="8" t="s">
        <v>94</v>
      </c>
      <c r="E69" s="66"/>
      <c r="F69" s="71"/>
      <c r="G69" s="66"/>
      <c r="H69" s="48"/>
      <c r="I69" s="48"/>
      <c r="K69" s="1"/>
      <c r="L69" s="1"/>
      <c r="M69" s="1"/>
      <c r="N69" s="1"/>
      <c r="O69" s="1"/>
      <c r="P69" s="1"/>
      <c r="Q69" s="1"/>
    </row>
    <row r="70" spans="1:17" hidden="1">
      <c r="A70" s="14"/>
      <c r="B70" s="14" t="s">
        <v>50</v>
      </c>
      <c r="C70" s="13"/>
      <c r="D70" s="8" t="s">
        <v>59</v>
      </c>
      <c r="E70" s="68"/>
      <c r="F70" s="71"/>
      <c r="G70" s="68"/>
      <c r="H70" s="48"/>
      <c r="I70" s="48"/>
      <c r="K70" s="1"/>
      <c r="L70" s="1"/>
      <c r="M70" s="1"/>
      <c r="N70" s="1"/>
      <c r="O70" s="1"/>
      <c r="P70" s="1"/>
      <c r="Q70" s="1"/>
    </row>
    <row r="71" spans="1:17" hidden="1">
      <c r="A71" s="14"/>
      <c r="B71" s="15" t="s">
        <v>65</v>
      </c>
      <c r="C71" s="10">
        <v>244</v>
      </c>
      <c r="D71" s="11" t="s">
        <v>78</v>
      </c>
      <c r="E71" s="72"/>
      <c r="F71" s="71"/>
      <c r="G71" s="72"/>
      <c r="H71" s="60"/>
      <c r="I71" s="48"/>
      <c r="Q71" s="1"/>
    </row>
    <row r="72" spans="1:17">
      <c r="A72" s="21" t="s">
        <v>28</v>
      </c>
      <c r="B72" s="21" t="s">
        <v>52</v>
      </c>
      <c r="C72" s="22"/>
      <c r="D72" s="26" t="s">
        <v>29</v>
      </c>
      <c r="E72" s="69"/>
      <c r="F72" s="73"/>
      <c r="G72" s="69"/>
      <c r="H72" s="48"/>
      <c r="I72" s="48"/>
      <c r="Q72" s="1"/>
    </row>
    <row r="73" spans="1:17">
      <c r="A73" s="14"/>
      <c r="B73" s="14"/>
      <c r="C73" s="13"/>
      <c r="D73" s="8"/>
      <c r="E73" s="68"/>
      <c r="F73" s="71"/>
      <c r="G73" s="68"/>
      <c r="H73" s="48"/>
      <c r="I73" s="48"/>
      <c r="Q73" s="1"/>
    </row>
    <row r="74" spans="1:17">
      <c r="A74" s="21" t="s">
        <v>31</v>
      </c>
      <c r="B74" s="21" t="s">
        <v>50</v>
      </c>
      <c r="C74" s="22">
        <v>244</v>
      </c>
      <c r="D74" s="26" t="s">
        <v>32</v>
      </c>
      <c r="E74" s="67">
        <v>18</v>
      </c>
      <c r="F74" s="73"/>
      <c r="G74" s="69">
        <f>SUM(E74:F74)</f>
        <v>18</v>
      </c>
      <c r="H74" s="48"/>
      <c r="I74" s="48"/>
      <c r="Q74" s="1"/>
    </row>
    <row r="75" spans="1:17">
      <c r="A75" s="15"/>
      <c r="B75" s="15"/>
      <c r="C75" s="10"/>
      <c r="D75" s="11"/>
      <c r="E75" s="75"/>
      <c r="F75" s="71"/>
      <c r="G75" s="75"/>
      <c r="H75" s="48"/>
      <c r="I75" s="48"/>
      <c r="Q75" s="1"/>
    </row>
    <row r="76" spans="1:17" s="1" customFormat="1">
      <c r="A76" s="21" t="s">
        <v>22</v>
      </c>
      <c r="B76" s="21"/>
      <c r="C76" s="22"/>
      <c r="D76" s="26" t="s">
        <v>21</v>
      </c>
      <c r="E76" s="69">
        <f>E77+E78+E79</f>
        <v>0.35304000000000002</v>
      </c>
      <c r="F76" s="73">
        <f>F77+F78+F79</f>
        <v>0</v>
      </c>
      <c r="G76" s="69">
        <f>G77+G78+G79</f>
        <v>0.35304000000000002</v>
      </c>
      <c r="H76" s="48"/>
      <c r="I76" s="48"/>
      <c r="J76" s="12"/>
    </row>
    <row r="77" spans="1:17" s="1" customFormat="1">
      <c r="A77" s="15"/>
      <c r="B77" s="15" t="s">
        <v>66</v>
      </c>
      <c r="C77" s="10">
        <v>244</v>
      </c>
      <c r="D77" s="11" t="s">
        <v>40</v>
      </c>
      <c r="E77" s="75"/>
      <c r="F77" s="71"/>
      <c r="G77" s="75"/>
      <c r="H77" s="48"/>
      <c r="I77" s="48"/>
      <c r="J77"/>
      <c r="K77"/>
      <c r="L77"/>
      <c r="M77"/>
      <c r="N77"/>
      <c r="O77"/>
      <c r="P77"/>
    </row>
    <row r="78" spans="1:17" s="1" customFormat="1">
      <c r="A78" s="15"/>
      <c r="B78" s="15" t="s">
        <v>117</v>
      </c>
      <c r="C78" s="10">
        <v>244</v>
      </c>
      <c r="D78" s="11" t="s">
        <v>79</v>
      </c>
      <c r="E78" s="75"/>
      <c r="F78" s="71">
        <v>0</v>
      </c>
      <c r="G78" s="75">
        <f>SUM(E78:F78)</f>
        <v>0</v>
      </c>
      <c r="H78" s="48"/>
      <c r="I78" s="48"/>
      <c r="J78"/>
      <c r="K78"/>
      <c r="L78"/>
      <c r="M78"/>
      <c r="N78"/>
      <c r="O78"/>
      <c r="P78"/>
    </row>
    <row r="79" spans="1:17" s="1" customFormat="1">
      <c r="A79" s="15"/>
      <c r="B79" s="15" t="s">
        <v>50</v>
      </c>
      <c r="C79" s="10">
        <v>247</v>
      </c>
      <c r="D79" s="11" t="s">
        <v>41</v>
      </c>
      <c r="E79" s="71">
        <v>0.35304000000000002</v>
      </c>
      <c r="F79" s="71"/>
      <c r="G79" s="75">
        <f>SUM(E79:F79)</f>
        <v>0.35304000000000002</v>
      </c>
      <c r="H79" s="48"/>
      <c r="I79" s="48"/>
      <c r="J79"/>
      <c r="K79"/>
      <c r="L79"/>
      <c r="M79"/>
      <c r="N79"/>
      <c r="O79"/>
      <c r="P79"/>
    </row>
    <row r="80" spans="1:17" s="1" customFormat="1">
      <c r="A80" s="15"/>
      <c r="B80" s="15"/>
      <c r="C80" s="10"/>
      <c r="D80" s="11"/>
      <c r="E80" s="72"/>
      <c r="F80" s="71"/>
      <c r="G80" s="72"/>
      <c r="H80" s="48"/>
      <c r="I80" s="48"/>
      <c r="J80"/>
      <c r="K80"/>
      <c r="L80"/>
      <c r="M80"/>
      <c r="N80"/>
      <c r="O80"/>
      <c r="P80"/>
    </row>
    <row r="81" spans="1:17" s="1" customFormat="1">
      <c r="A81" s="21" t="s">
        <v>23</v>
      </c>
      <c r="B81" s="21"/>
      <c r="C81" s="22"/>
      <c r="D81" s="26"/>
      <c r="E81" s="69">
        <f>E82+E83+E84+E85+E86+E87+E88</f>
        <v>13.163489999999999</v>
      </c>
      <c r="F81" s="67">
        <f>F87+F88+F89</f>
        <v>20</v>
      </c>
      <c r="G81" s="69">
        <f>G87+G88+G89</f>
        <v>33.163489999999996</v>
      </c>
      <c r="H81" s="48"/>
      <c r="I81" s="56"/>
      <c r="J81"/>
      <c r="K81"/>
      <c r="L81"/>
      <c r="M81"/>
      <c r="N81"/>
      <c r="O81"/>
      <c r="P81"/>
    </row>
    <row r="82" spans="1:17" s="1" customFormat="1" hidden="1">
      <c r="A82" s="15"/>
      <c r="B82" s="15" t="s">
        <v>67</v>
      </c>
      <c r="C82" s="10">
        <v>244</v>
      </c>
      <c r="D82" s="11" t="s">
        <v>80</v>
      </c>
      <c r="E82" s="72"/>
      <c r="F82" s="71"/>
      <c r="G82" s="72"/>
      <c r="H82" s="48"/>
      <c r="I82" s="48"/>
      <c r="J82"/>
      <c r="K82"/>
      <c r="L82"/>
      <c r="M82"/>
      <c r="N82"/>
      <c r="O82"/>
      <c r="P82"/>
    </row>
    <row r="83" spans="1:17" s="1" customFormat="1" hidden="1">
      <c r="A83" s="15"/>
      <c r="B83" s="15" t="s">
        <v>66</v>
      </c>
      <c r="C83" s="10">
        <v>244</v>
      </c>
      <c r="D83" s="11" t="s">
        <v>40</v>
      </c>
      <c r="E83" s="72"/>
      <c r="F83" s="71"/>
      <c r="G83" s="72"/>
      <c r="H83" s="48"/>
      <c r="I83" s="48"/>
      <c r="J83"/>
      <c r="K83"/>
      <c r="L83"/>
      <c r="M83"/>
      <c r="N83"/>
      <c r="O83"/>
      <c r="P83"/>
    </row>
    <row r="84" spans="1:17" s="1" customFormat="1" hidden="1">
      <c r="A84" s="15"/>
      <c r="B84" s="15" t="s">
        <v>54</v>
      </c>
      <c r="C84" s="10">
        <v>244</v>
      </c>
      <c r="D84" s="11" t="s">
        <v>96</v>
      </c>
      <c r="E84" s="72"/>
      <c r="F84" s="71"/>
      <c r="G84" s="72"/>
      <c r="H84" s="48"/>
      <c r="I84" s="48"/>
      <c r="J84"/>
      <c r="K84"/>
      <c r="L84"/>
      <c r="M84"/>
      <c r="N84"/>
      <c r="O84"/>
      <c r="P84"/>
    </row>
    <row r="85" spans="1:17" s="1" customFormat="1" hidden="1">
      <c r="A85" s="15"/>
      <c r="B85" s="15" t="s">
        <v>68</v>
      </c>
      <c r="C85" s="10">
        <v>244</v>
      </c>
      <c r="D85" s="11" t="s">
        <v>81</v>
      </c>
      <c r="E85" s="72"/>
      <c r="F85" s="71"/>
      <c r="G85" s="72"/>
      <c r="H85" s="48"/>
      <c r="I85" s="48"/>
      <c r="J85"/>
      <c r="K85"/>
      <c r="L85"/>
      <c r="M85"/>
      <c r="N85"/>
      <c r="O85"/>
      <c r="P85"/>
    </row>
    <row r="86" spans="1:17" s="1" customFormat="1" hidden="1">
      <c r="A86" s="15"/>
      <c r="B86" s="15" t="s">
        <v>61</v>
      </c>
      <c r="C86" s="10">
        <v>244</v>
      </c>
      <c r="D86" s="11" t="s">
        <v>71</v>
      </c>
      <c r="E86" s="72"/>
      <c r="F86" s="71"/>
      <c r="G86" s="72"/>
      <c r="H86" s="48"/>
      <c r="I86" s="48"/>
      <c r="J86"/>
      <c r="K86"/>
      <c r="L86"/>
      <c r="M86"/>
      <c r="N86"/>
      <c r="O86"/>
      <c r="P86"/>
    </row>
    <row r="87" spans="1:17" s="1" customFormat="1">
      <c r="A87" s="15"/>
      <c r="B87" s="15" t="s">
        <v>69</v>
      </c>
      <c r="C87" s="10">
        <v>540</v>
      </c>
      <c r="D87" s="11" t="s">
        <v>90</v>
      </c>
      <c r="E87" s="72">
        <v>0.1</v>
      </c>
      <c r="F87" s="71"/>
      <c r="G87" s="72">
        <v>0.1</v>
      </c>
      <c r="H87" s="48"/>
      <c r="I87" s="48"/>
      <c r="J87"/>
      <c r="K87"/>
      <c r="L87"/>
      <c r="M87"/>
      <c r="N87"/>
      <c r="O87"/>
      <c r="P87"/>
    </row>
    <row r="88" spans="1:17" s="1" customFormat="1">
      <c r="A88" s="15"/>
      <c r="B88" s="14" t="s">
        <v>50</v>
      </c>
      <c r="C88" s="10">
        <v>244</v>
      </c>
      <c r="D88" s="11" t="s">
        <v>115</v>
      </c>
      <c r="E88" s="71">
        <f>13.41653-0.35304</f>
        <v>13.06349</v>
      </c>
      <c r="F88" s="71"/>
      <c r="G88" s="72">
        <f>SUM(E88:F88)</f>
        <v>13.06349</v>
      </c>
      <c r="H88" s="48"/>
      <c r="I88" s="48"/>
      <c r="J88"/>
      <c r="K88"/>
      <c r="L88"/>
      <c r="M88"/>
      <c r="N88"/>
      <c r="O88"/>
      <c r="P88"/>
    </row>
    <row r="89" spans="1:17" s="1" customFormat="1">
      <c r="A89" s="15"/>
      <c r="B89" s="14" t="s">
        <v>68</v>
      </c>
      <c r="C89" s="10">
        <v>244</v>
      </c>
      <c r="D89" s="11" t="s">
        <v>120</v>
      </c>
      <c r="E89" s="71"/>
      <c r="F89" s="71">
        <v>20</v>
      </c>
      <c r="G89" s="72">
        <f>F89+E89</f>
        <v>20</v>
      </c>
      <c r="H89" s="48"/>
      <c r="I89" s="48"/>
      <c r="J89"/>
      <c r="K89"/>
      <c r="L89"/>
      <c r="M89"/>
      <c r="N89"/>
      <c r="O89"/>
      <c r="P89"/>
    </row>
    <row r="90" spans="1:17" s="1" customFormat="1">
      <c r="A90" s="21" t="s">
        <v>24</v>
      </c>
      <c r="B90" s="21"/>
      <c r="C90" s="22">
        <v>244</v>
      </c>
      <c r="D90" s="26" t="s">
        <v>21</v>
      </c>
      <c r="E90" s="69">
        <f>E91+E94</f>
        <v>481.755</v>
      </c>
      <c r="F90" s="67">
        <f>F91+F94</f>
        <v>0</v>
      </c>
      <c r="G90" s="69">
        <f>G91+G94</f>
        <v>481.755</v>
      </c>
      <c r="H90" s="48"/>
      <c r="I90" s="48"/>
      <c r="J90"/>
      <c r="K90"/>
      <c r="L90"/>
      <c r="M90"/>
      <c r="N90"/>
      <c r="O90"/>
      <c r="P90"/>
      <c r="Q90" s="31"/>
    </row>
    <row r="91" spans="1:17" s="1" customFormat="1">
      <c r="A91" s="15"/>
      <c r="B91" s="15" t="s">
        <v>54</v>
      </c>
      <c r="C91" s="10"/>
      <c r="D91" s="11"/>
      <c r="E91" s="72">
        <f>E92+E93</f>
        <v>89.254999999999995</v>
      </c>
      <c r="F91" s="72">
        <f>F92+F93</f>
        <v>0</v>
      </c>
      <c r="G91" s="72">
        <f>G92+G93</f>
        <v>89.254999999999995</v>
      </c>
      <c r="H91" s="48"/>
      <c r="I91" s="48"/>
      <c r="J91"/>
      <c r="K91"/>
      <c r="L91"/>
      <c r="M91"/>
      <c r="N91"/>
      <c r="O91"/>
      <c r="P91"/>
    </row>
    <row r="92" spans="1:17" s="1" customFormat="1" ht="15.75" customHeight="1">
      <c r="A92" s="14"/>
      <c r="B92" s="14" t="s">
        <v>54</v>
      </c>
      <c r="C92" s="13">
        <v>244</v>
      </c>
      <c r="D92" s="8" t="s">
        <v>25</v>
      </c>
      <c r="E92" s="68">
        <v>79.295000000000002</v>
      </c>
      <c r="F92" s="68"/>
      <c r="G92" s="68">
        <v>79.295000000000002</v>
      </c>
      <c r="H92" s="48"/>
      <c r="I92" s="48"/>
      <c r="J92"/>
      <c r="K92"/>
      <c r="L92"/>
      <c r="M92"/>
      <c r="N92"/>
      <c r="O92"/>
      <c r="P92"/>
    </row>
    <row r="93" spans="1:17" s="1" customFormat="1" ht="15.75" customHeight="1">
      <c r="A93" s="14"/>
      <c r="B93" s="14" t="s">
        <v>54</v>
      </c>
      <c r="C93" s="13">
        <v>247</v>
      </c>
      <c r="D93" s="8" t="s">
        <v>82</v>
      </c>
      <c r="E93" s="68">
        <v>9.9600000000000009</v>
      </c>
      <c r="F93" s="68"/>
      <c r="G93" s="68">
        <v>9.9600000000000009</v>
      </c>
      <c r="H93" s="48"/>
      <c r="I93" s="48"/>
      <c r="J93"/>
      <c r="K93"/>
      <c r="L93"/>
      <c r="M93"/>
      <c r="N93"/>
      <c r="O93"/>
      <c r="P93"/>
    </row>
    <row r="94" spans="1:17" s="1" customFormat="1" ht="15.75" customHeight="1">
      <c r="A94" s="14"/>
      <c r="B94" s="15" t="s">
        <v>55</v>
      </c>
      <c r="C94" s="10">
        <v>540</v>
      </c>
      <c r="D94" s="11" t="s">
        <v>26</v>
      </c>
      <c r="E94" s="68">
        <v>392.5</v>
      </c>
      <c r="F94" s="68"/>
      <c r="G94" s="68">
        <v>392.5</v>
      </c>
      <c r="H94" s="48"/>
      <c r="I94" s="48"/>
      <c r="J94"/>
      <c r="K94"/>
      <c r="L94"/>
      <c r="M94"/>
      <c r="N94"/>
      <c r="O94"/>
      <c r="P94"/>
      <c r="Q94"/>
    </row>
    <row r="95" spans="1:17" s="1" customFormat="1" ht="15.75" hidden="1" customHeight="1">
      <c r="A95" s="14"/>
      <c r="B95" s="15" t="s">
        <v>66</v>
      </c>
      <c r="C95" s="10">
        <v>244</v>
      </c>
      <c r="D95" s="11" t="s">
        <v>40</v>
      </c>
      <c r="E95" s="72"/>
      <c r="F95" s="71"/>
      <c r="G95" s="72"/>
      <c r="H95" s="48"/>
      <c r="I95" s="48"/>
      <c r="J95"/>
      <c r="K95"/>
      <c r="L95"/>
      <c r="M95"/>
      <c r="N95"/>
      <c r="O95"/>
      <c r="P95"/>
      <c r="Q95"/>
    </row>
    <row r="96" spans="1:17" s="1" customFormat="1" ht="15.75" customHeight="1">
      <c r="A96" s="23" t="s">
        <v>27</v>
      </c>
      <c r="B96" s="23"/>
      <c r="C96" s="24"/>
      <c r="D96" s="25"/>
      <c r="E96" s="74">
        <f>E97</f>
        <v>164.94726</v>
      </c>
      <c r="F96" s="73">
        <f>F97</f>
        <v>0</v>
      </c>
      <c r="G96" s="74">
        <f>G97</f>
        <v>164.94726</v>
      </c>
      <c r="H96" s="48"/>
      <c r="I96" s="48"/>
      <c r="J96"/>
      <c r="K96"/>
      <c r="L96"/>
      <c r="M96"/>
      <c r="N96"/>
      <c r="O96"/>
      <c r="P96"/>
      <c r="Q96"/>
    </row>
    <row r="97" spans="1:17" s="31" customFormat="1" ht="15.75" customHeight="1">
      <c r="A97" s="14"/>
      <c r="B97" s="15" t="s">
        <v>54</v>
      </c>
      <c r="C97" s="13"/>
      <c r="D97" s="11" t="s">
        <v>21</v>
      </c>
      <c r="E97" s="72">
        <f>E98+E99</f>
        <v>164.94726</v>
      </c>
      <c r="F97" s="72">
        <f>F98+F99</f>
        <v>0</v>
      </c>
      <c r="G97" s="72">
        <f>G98+G99</f>
        <v>164.94726</v>
      </c>
      <c r="H97" s="48" t="s">
        <v>102</v>
      </c>
      <c r="I97" s="48" t="s">
        <v>103</v>
      </c>
      <c r="J97"/>
      <c r="K97"/>
      <c r="L97"/>
      <c r="M97"/>
      <c r="N97"/>
      <c r="O97"/>
      <c r="P97"/>
      <c r="Q97"/>
    </row>
    <row r="98" spans="1:17" s="1" customFormat="1" ht="15.75" customHeight="1">
      <c r="A98" s="15"/>
      <c r="B98" s="14" t="s">
        <v>54</v>
      </c>
      <c r="C98" s="13">
        <v>111</v>
      </c>
      <c r="D98" s="8" t="s">
        <v>75</v>
      </c>
      <c r="E98" s="76">
        <v>126.6876</v>
      </c>
      <c r="F98" s="76"/>
      <c r="G98" s="76">
        <v>126.6876</v>
      </c>
      <c r="H98" s="76">
        <v>126.6876</v>
      </c>
      <c r="I98" s="113">
        <f>H98/12</f>
        <v>10.5573</v>
      </c>
      <c r="J98" s="12">
        <f>I98*2</f>
        <v>21.114599999999999</v>
      </c>
      <c r="K98" s="12">
        <f>H98-J98</f>
        <v>105.57300000000001</v>
      </c>
      <c r="L98"/>
      <c r="M98"/>
      <c r="N98"/>
      <c r="O98"/>
      <c r="P98"/>
      <c r="Q98"/>
    </row>
    <row r="99" spans="1:17" s="1" customFormat="1" ht="15.75" customHeight="1">
      <c r="A99" s="14"/>
      <c r="B99" s="16" t="s">
        <v>54</v>
      </c>
      <c r="C99" s="17">
        <v>119</v>
      </c>
      <c r="D99" s="8" t="s">
        <v>76</v>
      </c>
      <c r="E99" s="76">
        <v>38.259659999999997</v>
      </c>
      <c r="F99" s="76"/>
      <c r="G99" s="76">
        <v>38.259659999999997</v>
      </c>
      <c r="H99" s="76">
        <v>38.259659999999997</v>
      </c>
      <c r="I99" s="113">
        <f>H99/12</f>
        <v>3.1883049999999997</v>
      </c>
      <c r="J99">
        <f>I99*2</f>
        <v>6.3766099999999994</v>
      </c>
      <c r="K99" s="12">
        <f>H99-J99</f>
        <v>31.883049999999997</v>
      </c>
      <c r="L99"/>
      <c r="M99"/>
      <c r="N99"/>
      <c r="O99"/>
      <c r="P99"/>
    </row>
    <row r="100" spans="1:17" s="1" customFormat="1">
      <c r="A100" s="28"/>
      <c r="B100" s="5"/>
      <c r="C100" s="4"/>
      <c r="D100" s="108" t="s">
        <v>6</v>
      </c>
      <c r="E100" s="69">
        <f>E96+E90+E81+E76+E74+E72+E65+E59+E51+E49+E46+E10+E3</f>
        <v>3360.7321500000003</v>
      </c>
      <c r="F100" s="69">
        <f>F96+F90+F81+F76+F74+F72+F65+F64+F59+F51+F49+F46+F10+F3</f>
        <v>17.827220000000001</v>
      </c>
      <c r="G100" s="69">
        <f>G96+G90+G81+G76+G74+G72+G65+G59+G51+G49+G46+G10+G3</f>
        <v>3378.5593700000004</v>
      </c>
      <c r="H100" s="56"/>
      <c r="I100" s="48"/>
      <c r="J100" s="12">
        <f>J98+J99</f>
        <v>27.491209999999999</v>
      </c>
      <c r="K100"/>
      <c r="L100"/>
      <c r="M100"/>
      <c r="N100"/>
      <c r="O100"/>
      <c r="P100"/>
      <c r="Q100"/>
    </row>
    <row r="101" spans="1:17">
      <c r="A101" s="29"/>
      <c r="D101" s="7" t="s">
        <v>91</v>
      </c>
      <c r="E101" s="66"/>
      <c r="F101" s="66"/>
      <c r="G101" s="66"/>
      <c r="H101" s="48"/>
      <c r="I101" s="48"/>
    </row>
    <row r="102" spans="1:17">
      <c r="E102" s="66"/>
      <c r="F102" s="66"/>
      <c r="G102" s="66"/>
      <c r="H102" s="48"/>
      <c r="I102" s="48"/>
    </row>
    <row r="103" spans="1:17">
      <c r="D103" s="55" t="s">
        <v>97</v>
      </c>
      <c r="E103" s="65">
        <f>E104+E105</f>
        <v>2853.6727799999999</v>
      </c>
      <c r="F103" s="65">
        <f>F104+F105</f>
        <v>17.827220000000001</v>
      </c>
      <c r="G103" s="65">
        <f>G104+G105</f>
        <v>2871.5</v>
      </c>
      <c r="H103" s="48"/>
      <c r="I103" s="48"/>
    </row>
    <row r="104" spans="1:17">
      <c r="D104" s="51" t="s">
        <v>95</v>
      </c>
      <c r="E104" s="71">
        <v>2438.6727799999999</v>
      </c>
      <c r="F104" s="71">
        <v>17.827220000000001</v>
      </c>
      <c r="G104" s="71">
        <f>E104+F104</f>
        <v>2456.5</v>
      </c>
      <c r="H104" s="56">
        <f>E104+100.2</f>
        <v>2538.8727799999997</v>
      </c>
      <c r="I104" s="48"/>
    </row>
    <row r="105" spans="1:17">
      <c r="D105" s="51" t="s">
        <v>98</v>
      </c>
      <c r="E105" s="71">
        <v>415</v>
      </c>
      <c r="F105" s="71"/>
      <c r="G105" s="71">
        <v>415</v>
      </c>
    </row>
    <row r="106" spans="1:17" s="1" customFormat="1">
      <c r="A106" s="5"/>
      <c r="B106" s="5"/>
      <c r="C106" s="4"/>
      <c r="D106" s="7"/>
      <c r="E106" s="71">
        <f>E103-E100</f>
        <v>-507.0593700000004</v>
      </c>
      <c r="F106" s="65"/>
      <c r="G106" s="71">
        <f>G103-G100</f>
        <v>-507.0593700000004</v>
      </c>
      <c r="H106"/>
      <c r="I106"/>
      <c r="J106"/>
      <c r="K106"/>
      <c r="L106"/>
      <c r="M106"/>
      <c r="N106"/>
      <c r="O106"/>
      <c r="P106"/>
      <c r="Q106"/>
    </row>
    <row r="107" spans="1:17">
      <c r="E107" s="71"/>
      <c r="F107" s="71"/>
      <c r="G107" s="71"/>
    </row>
    <row r="109" spans="1:17" hidden="1"/>
    <row r="110" spans="1:17" hidden="1"/>
    <row r="111" spans="1:17" hidden="1"/>
    <row r="112" spans="1:17" hidden="1"/>
    <row r="113" ht="13.5" hidden="1" customHeight="1"/>
    <row r="114" ht="14.25" hidden="1" customHeight="1"/>
    <row r="115" ht="13.5" hidden="1" customHeight="1"/>
    <row r="116" hidden="1"/>
    <row r="117" hidden="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workbookViewId="0">
      <selection activeCell="F18" sqref="F18"/>
    </sheetView>
  </sheetViews>
  <sheetFormatPr defaultRowHeight="15"/>
  <cols>
    <col min="1" max="1" width="9.140625" style="5"/>
    <col min="2" max="2" width="19.7109375" style="5" customWidth="1"/>
    <col min="3" max="3" width="9.140625" style="4"/>
    <col min="4" max="4" width="38" style="7" customWidth="1"/>
    <col min="5" max="5" width="14.85546875" style="4" customWidth="1"/>
    <col min="6" max="7" width="11.85546875" style="4" customWidth="1"/>
    <col min="8" max="8" width="13.28515625" customWidth="1"/>
    <col min="9" max="9" width="13.42578125" customWidth="1"/>
    <col min="10" max="10" width="20.7109375" customWidth="1"/>
    <col min="11" max="11" width="10.5703125" bestFit="1" customWidth="1"/>
    <col min="12" max="12" width="11.85546875" customWidth="1"/>
    <col min="13" max="13" width="16.7109375" customWidth="1"/>
    <col min="14" max="14" width="9.5703125" bestFit="1" customWidth="1"/>
    <col min="15" max="15" width="11.7109375" customWidth="1"/>
  </cols>
  <sheetData>
    <row r="1" spans="1:17">
      <c r="D1" s="7" t="s">
        <v>86</v>
      </c>
    </row>
    <row r="2" spans="1:17">
      <c r="A2" s="14" t="s">
        <v>0</v>
      </c>
      <c r="B2" s="14" t="s">
        <v>44</v>
      </c>
      <c r="C2" s="13" t="s">
        <v>1</v>
      </c>
      <c r="D2" s="8" t="s">
        <v>2</v>
      </c>
      <c r="E2" s="13">
        <v>2023</v>
      </c>
      <c r="F2" s="2">
        <v>2024</v>
      </c>
      <c r="G2" s="84">
        <v>2025</v>
      </c>
      <c r="H2" s="95"/>
      <c r="I2" s="48"/>
      <c r="J2" s="48"/>
      <c r="L2" s="48"/>
      <c r="M2" s="12"/>
      <c r="N2" s="12"/>
    </row>
    <row r="3" spans="1:17" s="1" customFormat="1">
      <c r="A3" s="21" t="s">
        <v>3</v>
      </c>
      <c r="B3" s="21"/>
      <c r="C3" s="22">
        <v>120</v>
      </c>
      <c r="D3" s="22" t="s">
        <v>4</v>
      </c>
      <c r="E3" s="67">
        <f>E4+E7</f>
        <v>666.5621000000001</v>
      </c>
      <c r="F3" s="67">
        <f>F4+F7</f>
        <v>657.70722999999998</v>
      </c>
      <c r="G3" s="85">
        <f>G4+G7</f>
        <v>655.08795000000009</v>
      </c>
      <c r="H3" s="103"/>
      <c r="I3" s="48" t="s">
        <v>102</v>
      </c>
      <c r="J3" s="48" t="s">
        <v>103</v>
      </c>
      <c r="K3"/>
      <c r="L3" s="48"/>
      <c r="M3" s="12"/>
      <c r="N3"/>
      <c r="O3" s="12"/>
      <c r="P3"/>
      <c r="Q3"/>
    </row>
    <row r="4" spans="1:17" s="1" customFormat="1">
      <c r="A4" s="120"/>
      <c r="B4" s="117" t="s">
        <v>45</v>
      </c>
      <c r="C4" s="121"/>
      <c r="D4" s="121" t="s">
        <v>21</v>
      </c>
      <c r="E4" s="118">
        <f>E5+E6</f>
        <v>666.5621000000001</v>
      </c>
      <c r="F4" s="118">
        <f>F5+F6</f>
        <v>657.70722999999998</v>
      </c>
      <c r="G4" s="119">
        <f>G5+G6</f>
        <v>655.08795000000009</v>
      </c>
      <c r="H4" s="122"/>
      <c r="I4" s="48"/>
      <c r="J4" s="48"/>
      <c r="K4"/>
      <c r="L4" s="48"/>
      <c r="M4" s="12"/>
      <c r="N4"/>
      <c r="O4" s="12"/>
      <c r="P4"/>
      <c r="Q4"/>
    </row>
    <row r="5" spans="1:17">
      <c r="A5" s="14"/>
      <c r="B5" s="14" t="s">
        <v>45</v>
      </c>
      <c r="C5" s="13">
        <v>121</v>
      </c>
      <c r="D5" s="8" t="s">
        <v>17</v>
      </c>
      <c r="E5" s="71">
        <f>505.78196-0.04751</f>
        <v>505.73445000000004</v>
      </c>
      <c r="F5" s="71">
        <f>443.78492+79.89927</f>
        <v>523.68418999999994</v>
      </c>
      <c r="G5" s="71">
        <f>443.78492+77.27999</f>
        <v>521.06491000000005</v>
      </c>
      <c r="H5" s="123" t="s">
        <v>105</v>
      </c>
      <c r="I5" s="71">
        <v>532.54190000000006</v>
      </c>
      <c r="J5" s="113">
        <f>I5/12</f>
        <v>44.378491666666669</v>
      </c>
      <c r="K5" s="1"/>
      <c r="L5" s="12">
        <f>I5-J5</f>
        <v>488.16340833333339</v>
      </c>
      <c r="M5" s="12">
        <f>I5-E5</f>
        <v>26.807450000000017</v>
      </c>
      <c r="N5" s="12"/>
    </row>
    <row r="6" spans="1:17">
      <c r="A6" s="14"/>
      <c r="B6" s="14" t="s">
        <v>45</v>
      </c>
      <c r="C6" s="13">
        <v>129</v>
      </c>
      <c r="D6" s="8" t="s">
        <v>18</v>
      </c>
      <c r="E6" s="71">
        <v>160.82765000000001</v>
      </c>
      <c r="F6" s="71">
        <v>134.02304000000001</v>
      </c>
      <c r="G6" s="71">
        <v>134.02304000000001</v>
      </c>
      <c r="H6" s="96"/>
      <c r="I6" s="71">
        <v>160.82765000000001</v>
      </c>
      <c r="J6" s="113">
        <f>I6/12</f>
        <v>13.402304166666667</v>
      </c>
      <c r="K6" t="s">
        <v>101</v>
      </c>
      <c r="L6" s="12">
        <f>I6-J6</f>
        <v>147.42534583333332</v>
      </c>
      <c r="M6" s="79">
        <f>I6-E6</f>
        <v>0</v>
      </c>
      <c r="N6" s="12"/>
    </row>
    <row r="7" spans="1:17">
      <c r="A7" s="14"/>
      <c r="B7" s="15" t="s">
        <v>104</v>
      </c>
      <c r="C7" s="13"/>
      <c r="D7" s="11" t="s">
        <v>21</v>
      </c>
      <c r="E7" s="65">
        <f>E8+E9</f>
        <v>0</v>
      </c>
      <c r="F7" s="65">
        <f>F8+F9</f>
        <v>0</v>
      </c>
      <c r="G7" s="90">
        <f>G8+G9</f>
        <v>0</v>
      </c>
      <c r="H7" s="96"/>
      <c r="I7" s="116"/>
      <c r="J7" s="126">
        <f>J5+J6</f>
        <v>57.780795833333336</v>
      </c>
      <c r="M7" s="79">
        <f>M5+M6</f>
        <v>26.807450000000017</v>
      </c>
    </row>
    <row r="8" spans="1:17">
      <c r="A8" s="14"/>
      <c r="B8" s="14" t="s">
        <v>104</v>
      </c>
      <c r="C8" s="13">
        <v>121</v>
      </c>
      <c r="D8" s="8" t="s">
        <v>17</v>
      </c>
      <c r="E8" s="71"/>
      <c r="F8" s="71"/>
      <c r="G8" s="86"/>
      <c r="H8" s="96"/>
      <c r="I8" s="116">
        <f>E5+24.61855</f>
        <v>530.35300000000007</v>
      </c>
      <c r="J8" s="56"/>
      <c r="M8" s="1"/>
    </row>
    <row r="9" spans="1:17">
      <c r="A9" s="14"/>
      <c r="B9" s="14" t="s">
        <v>104</v>
      </c>
      <c r="C9" s="13">
        <v>129</v>
      </c>
      <c r="D9" s="8" t="s">
        <v>18</v>
      </c>
      <c r="E9" s="71"/>
      <c r="F9" s="71"/>
      <c r="G9" s="86"/>
      <c r="H9" s="96"/>
      <c r="I9" s="116"/>
      <c r="J9" s="56"/>
      <c r="M9" s="1"/>
    </row>
    <row r="10" spans="1:17" s="1" customFormat="1">
      <c r="A10" s="21" t="s">
        <v>5</v>
      </c>
      <c r="B10" s="21"/>
      <c r="C10" s="22"/>
      <c r="D10" s="22" t="s">
        <v>6</v>
      </c>
      <c r="E10" s="69">
        <f>E17+E23+E24+E30+E42+E43+E44+E45+E20</f>
        <v>665.41975000000002</v>
      </c>
      <c r="F10" s="67">
        <f>F17+F20+F23+F24+F30+F42+F43+F44+F45</f>
        <v>613.28863049999995</v>
      </c>
      <c r="G10" s="85">
        <f>G17+G20+G23+G24+G30+G42+G43+G44+G45</f>
        <v>570.89010800000005</v>
      </c>
      <c r="H10" s="103"/>
      <c r="I10" s="48"/>
      <c r="J10" s="48"/>
      <c r="K10" s="111">
        <v>1129.5</v>
      </c>
      <c r="L10" s="111">
        <v>1114</v>
      </c>
      <c r="M10" s="111">
        <v>1101.3</v>
      </c>
      <c r="N10"/>
      <c r="O10"/>
      <c r="P10"/>
      <c r="Q10"/>
    </row>
    <row r="11" spans="1:17" ht="16.5" hidden="1" customHeight="1">
      <c r="A11" s="14"/>
      <c r="B11" s="14"/>
      <c r="C11" s="13"/>
      <c r="D11" s="11"/>
      <c r="E11" s="70"/>
      <c r="F11" s="71"/>
      <c r="G11" s="86"/>
      <c r="H11" s="95"/>
      <c r="I11" s="48"/>
      <c r="J11" s="48"/>
      <c r="K11" s="111"/>
      <c r="L11" s="111"/>
      <c r="M11" s="111"/>
    </row>
    <row r="12" spans="1:17" ht="21" hidden="1" customHeight="1">
      <c r="A12" s="14"/>
      <c r="B12" s="14" t="s">
        <v>46</v>
      </c>
      <c r="C12" s="13"/>
      <c r="D12" s="11" t="s">
        <v>17</v>
      </c>
      <c r="E12" s="70"/>
      <c r="F12" s="71"/>
      <c r="G12" s="86"/>
      <c r="H12" s="95"/>
      <c r="I12" s="48"/>
      <c r="J12" s="60"/>
      <c r="K12" s="111"/>
      <c r="L12" s="111"/>
      <c r="M12" s="111"/>
    </row>
    <row r="13" spans="1:17" ht="18.75" hidden="1" customHeight="1">
      <c r="A13" s="14"/>
      <c r="B13" s="14" t="s">
        <v>46</v>
      </c>
      <c r="C13" s="13"/>
      <c r="D13" s="11" t="s">
        <v>18</v>
      </c>
      <c r="E13" s="70"/>
      <c r="F13" s="71"/>
      <c r="G13" s="86"/>
      <c r="H13" s="95"/>
      <c r="I13" s="48"/>
      <c r="J13" s="97"/>
      <c r="K13" s="111"/>
      <c r="L13" s="111"/>
      <c r="M13" s="111"/>
    </row>
    <row r="14" spans="1:17" ht="15.75" hidden="1" customHeight="1">
      <c r="A14" s="14"/>
      <c r="B14" s="14"/>
      <c r="C14" s="13"/>
      <c r="D14" s="11" t="s">
        <v>42</v>
      </c>
      <c r="E14" s="70"/>
      <c r="F14" s="71"/>
      <c r="G14" s="86"/>
      <c r="H14" s="95"/>
      <c r="I14" s="60"/>
      <c r="J14" s="60"/>
      <c r="K14" s="112"/>
      <c r="L14" s="111"/>
      <c r="M14" s="111"/>
    </row>
    <row r="15" spans="1:17" ht="16.5" hidden="1" customHeight="1">
      <c r="A15" s="14"/>
      <c r="B15" s="14" t="s">
        <v>43</v>
      </c>
      <c r="C15" s="13"/>
      <c r="D15" s="11">
        <v>121</v>
      </c>
      <c r="E15" s="70"/>
      <c r="F15" s="71"/>
      <c r="G15" s="86"/>
      <c r="H15" s="95"/>
      <c r="I15" s="60"/>
      <c r="J15" s="60"/>
      <c r="K15" s="111"/>
      <c r="L15" s="111"/>
      <c r="M15" s="111"/>
    </row>
    <row r="16" spans="1:17" ht="16.5" hidden="1" customHeight="1">
      <c r="A16" s="14"/>
      <c r="B16" s="14" t="s">
        <v>43</v>
      </c>
      <c r="C16" s="13"/>
      <c r="D16" s="11">
        <v>129</v>
      </c>
      <c r="E16" s="70"/>
      <c r="F16" s="71"/>
      <c r="G16" s="86"/>
      <c r="H16" s="95"/>
      <c r="I16" s="60"/>
      <c r="J16" s="60"/>
      <c r="K16" s="111"/>
      <c r="L16" s="32"/>
      <c r="M16" s="111"/>
    </row>
    <row r="17" spans="1:17" ht="16.5" customHeight="1">
      <c r="A17" s="14"/>
      <c r="B17" s="15" t="s">
        <v>45</v>
      </c>
      <c r="C17" s="13"/>
      <c r="D17" s="11"/>
      <c r="E17" s="72">
        <f>E18+E19</f>
        <v>432.98363000000001</v>
      </c>
      <c r="F17" s="72">
        <f>F18+F19</f>
        <v>433.70754999999997</v>
      </c>
      <c r="G17" s="87">
        <f>G18+G19</f>
        <v>421.66963000000004</v>
      </c>
      <c r="H17" s="104"/>
      <c r="I17" s="60" t="s">
        <v>102</v>
      </c>
      <c r="J17" s="48" t="s">
        <v>103</v>
      </c>
      <c r="K17" s="113">
        <f>E3+E17</f>
        <v>1099.54573</v>
      </c>
      <c r="L17" s="113">
        <f>F3+F17</f>
        <v>1091.4147800000001</v>
      </c>
      <c r="M17" s="113">
        <f>G5+G6+G17</f>
        <v>1076.7575800000002</v>
      </c>
    </row>
    <row r="18" spans="1:17" ht="16.5" customHeight="1">
      <c r="A18" s="14"/>
      <c r="B18" s="14" t="s">
        <v>45</v>
      </c>
      <c r="C18" s="13">
        <v>121</v>
      </c>
      <c r="D18" s="11" t="s">
        <v>17</v>
      </c>
      <c r="E18" s="34">
        <v>332.55270999999999</v>
      </c>
      <c r="F18" s="34">
        <f>322.45515+9.881</f>
        <v>332.33614999999998</v>
      </c>
      <c r="G18" s="34">
        <f>314.11723+9.881+0.1</f>
        <v>324.09823000000006</v>
      </c>
      <c r="H18" s="124" t="s">
        <v>106</v>
      </c>
      <c r="I18" s="34">
        <v>362.78476999999998</v>
      </c>
      <c r="J18" s="113">
        <f>I18/12</f>
        <v>30.232064166666664</v>
      </c>
      <c r="K18" s="114">
        <f>K10-K17</f>
        <v>29.954269999999951</v>
      </c>
      <c r="L18" s="113">
        <f>L10-L17</f>
        <v>22.585219999999936</v>
      </c>
      <c r="M18" s="113">
        <f>M10-M17</f>
        <v>24.542419999999765</v>
      </c>
    </row>
    <row r="19" spans="1:17" ht="16.5" customHeight="1">
      <c r="A19" s="14"/>
      <c r="B19" s="14" t="s">
        <v>45</v>
      </c>
      <c r="C19" s="13">
        <v>129</v>
      </c>
      <c r="D19" s="11" t="s">
        <v>18</v>
      </c>
      <c r="E19" s="34">
        <v>100.43092</v>
      </c>
      <c r="F19" s="34">
        <v>101.37139999999999</v>
      </c>
      <c r="G19" s="34">
        <v>97.571399999999997</v>
      </c>
      <c r="H19" s="95"/>
      <c r="I19" s="34">
        <v>109.56100000000001</v>
      </c>
      <c r="J19" s="113">
        <f>I19/12</f>
        <v>9.1300833333333333</v>
      </c>
      <c r="K19" s="12"/>
      <c r="L19" s="12"/>
      <c r="M19" s="12"/>
    </row>
    <row r="20" spans="1:17" ht="16.5" customHeight="1">
      <c r="A20" s="14"/>
      <c r="B20" s="15" t="s">
        <v>54</v>
      </c>
      <c r="C20" s="10"/>
      <c r="D20" s="11"/>
      <c r="E20" s="72">
        <f>E21+E22</f>
        <v>39.362139999999997</v>
      </c>
      <c r="F20" s="72">
        <f>F21+F22</f>
        <v>32.277879999999996</v>
      </c>
      <c r="G20" s="87">
        <f>G21+G22</f>
        <v>0</v>
      </c>
      <c r="H20" s="104"/>
      <c r="I20" s="57">
        <f>E18+E21</f>
        <v>362.78476999999998</v>
      </c>
      <c r="J20" s="56">
        <f>I18-J18</f>
        <v>332.55270583333333</v>
      </c>
      <c r="K20" s="79">
        <f>I18-J20</f>
        <v>30.232064166666646</v>
      </c>
      <c r="L20" s="1"/>
      <c r="M20" s="1"/>
      <c r="N20" s="1"/>
      <c r="O20" s="1"/>
      <c r="P20" s="1"/>
      <c r="Q20" s="1"/>
    </row>
    <row r="21" spans="1:17" ht="16.5" customHeight="1">
      <c r="A21" s="14"/>
      <c r="B21" s="14" t="s">
        <v>54</v>
      </c>
      <c r="C21" s="13">
        <v>121</v>
      </c>
      <c r="D21" s="11" t="s">
        <v>17</v>
      </c>
      <c r="E21" s="68">
        <v>30.232060000000001</v>
      </c>
      <c r="F21" s="68">
        <v>20</v>
      </c>
      <c r="G21" s="89"/>
      <c r="H21" s="105"/>
      <c r="I21" s="102">
        <f>E19+E22</f>
        <v>109.56100000000001</v>
      </c>
      <c r="J21" s="56">
        <f>I19-J19</f>
        <v>100.43091666666668</v>
      </c>
      <c r="K21" s="79"/>
      <c r="L21" s="79">
        <f>E18+E21</f>
        <v>362.78476999999998</v>
      </c>
      <c r="M21" s="79">
        <f>L21-I18</f>
        <v>0</v>
      </c>
    </row>
    <row r="22" spans="1:17" ht="16.5" customHeight="1">
      <c r="A22" s="14"/>
      <c r="B22" s="14" t="s">
        <v>54</v>
      </c>
      <c r="C22" s="13">
        <v>129</v>
      </c>
      <c r="D22" s="11" t="s">
        <v>18</v>
      </c>
      <c r="E22" s="68">
        <v>9.1300799999999995</v>
      </c>
      <c r="F22" s="68">
        <v>12.27788</v>
      </c>
      <c r="G22" s="89"/>
      <c r="H22" s="105"/>
      <c r="I22" s="82"/>
      <c r="J22" s="56"/>
      <c r="K22" s="60"/>
      <c r="L22" s="80">
        <f>E19+E22</f>
        <v>109.56100000000001</v>
      </c>
      <c r="M22" s="80"/>
    </row>
    <row r="23" spans="1:17" s="1" customFormat="1">
      <c r="A23" s="15"/>
      <c r="B23" s="15" t="s">
        <v>47</v>
      </c>
      <c r="C23" s="10">
        <v>244</v>
      </c>
      <c r="D23" s="11" t="s">
        <v>83</v>
      </c>
      <c r="E23" s="72">
        <v>1.6</v>
      </c>
      <c r="F23" s="65">
        <v>1.7</v>
      </c>
      <c r="G23" s="90">
        <v>1.8</v>
      </c>
      <c r="H23" s="95"/>
      <c r="I23" s="56"/>
      <c r="J23" s="80"/>
      <c r="K23"/>
      <c r="L23" s="12"/>
      <c r="M23" s="12"/>
      <c r="N23"/>
      <c r="O23"/>
      <c r="P23"/>
      <c r="Q23"/>
    </row>
    <row r="24" spans="1:17">
      <c r="A24" s="14"/>
      <c r="B24" s="15" t="s">
        <v>46</v>
      </c>
      <c r="C24" s="10">
        <v>244</v>
      </c>
      <c r="D24" s="8"/>
      <c r="E24" s="72">
        <f>SUM(E25:E29)</f>
        <v>144.47398000000001</v>
      </c>
      <c r="F24" s="65">
        <f>F25+F26+F27+F28+F29</f>
        <v>145.60320049999999</v>
      </c>
      <c r="G24" s="90">
        <f>G25+G26+G27+G28+G29+G30</f>
        <v>147.420478</v>
      </c>
      <c r="H24" s="95"/>
      <c r="I24" s="48"/>
      <c r="J24" s="80"/>
      <c r="L24" s="12"/>
    </row>
    <row r="25" spans="1:17">
      <c r="A25" s="14"/>
      <c r="B25" s="64" t="s">
        <v>46</v>
      </c>
      <c r="C25" s="13"/>
      <c r="D25" s="8" t="s">
        <v>7</v>
      </c>
      <c r="E25" s="68"/>
      <c r="F25" s="71"/>
      <c r="G25" s="86"/>
      <c r="H25" s="95"/>
      <c r="I25" s="60"/>
      <c r="J25" s="56"/>
      <c r="K25" s="12"/>
      <c r="L25" s="12"/>
      <c r="M25" s="12"/>
    </row>
    <row r="26" spans="1:17">
      <c r="A26" s="14"/>
      <c r="B26" s="64" t="s">
        <v>46</v>
      </c>
      <c r="C26" s="13"/>
      <c r="D26" s="8" t="s">
        <v>33</v>
      </c>
      <c r="E26" s="68"/>
      <c r="F26" s="71"/>
      <c r="G26" s="86"/>
      <c r="H26" s="95"/>
      <c r="I26" s="97"/>
      <c r="J26" s="48"/>
      <c r="K26" s="12"/>
      <c r="L26" s="12"/>
      <c r="M26" s="12"/>
      <c r="N26" s="30"/>
      <c r="O26" s="30"/>
      <c r="P26" s="30"/>
      <c r="Q26" s="30"/>
    </row>
    <row r="27" spans="1:17">
      <c r="A27" s="14"/>
      <c r="B27" s="64" t="s">
        <v>46</v>
      </c>
      <c r="C27" s="13"/>
      <c r="D27" s="8" t="s">
        <v>85</v>
      </c>
      <c r="E27" s="68">
        <v>104.1378</v>
      </c>
      <c r="F27" s="68">
        <v>104.1378</v>
      </c>
      <c r="G27" s="89">
        <v>104.1378</v>
      </c>
      <c r="H27" s="98"/>
      <c r="I27" s="60"/>
      <c r="J27" s="48"/>
    </row>
    <row r="28" spans="1:17">
      <c r="A28" s="14"/>
      <c r="B28" s="64" t="s">
        <v>46</v>
      </c>
      <c r="C28" s="13"/>
      <c r="D28" s="8" t="s">
        <v>84</v>
      </c>
      <c r="E28" s="68">
        <v>36.520000000000003</v>
      </c>
      <c r="F28" s="68">
        <v>37.396000000000001</v>
      </c>
      <c r="G28" s="89">
        <v>38.78</v>
      </c>
      <c r="H28" s="98"/>
      <c r="I28" s="60"/>
      <c r="J28" s="32" t="s">
        <v>107</v>
      </c>
      <c r="K28" s="32" t="s">
        <v>110</v>
      </c>
      <c r="L28" s="111" t="s">
        <v>111</v>
      </c>
      <c r="M28" s="111"/>
    </row>
    <row r="29" spans="1:17">
      <c r="A29" s="14"/>
      <c r="B29" s="64" t="s">
        <v>46</v>
      </c>
      <c r="C29" s="13"/>
      <c r="D29" s="8" t="s">
        <v>56</v>
      </c>
      <c r="E29" s="68">
        <v>3.8161800000000001</v>
      </c>
      <c r="F29" s="68">
        <v>4.0694005000000004</v>
      </c>
      <c r="G29" s="68">
        <v>4.5026780000000004</v>
      </c>
      <c r="H29" s="95"/>
      <c r="I29" s="60"/>
      <c r="J29" s="113" t="s">
        <v>108</v>
      </c>
      <c r="K29" s="128">
        <v>44.378489999999999</v>
      </c>
      <c r="L29" s="111">
        <v>13.4023</v>
      </c>
      <c r="M29" s="111">
        <f>K29+L29</f>
        <v>57.780789999999996</v>
      </c>
    </row>
    <row r="30" spans="1:17" ht="13.9" customHeight="1">
      <c r="A30" s="14"/>
      <c r="B30" s="15" t="s">
        <v>46</v>
      </c>
      <c r="C30" s="10">
        <v>244</v>
      </c>
      <c r="D30" s="8"/>
      <c r="E30" s="72">
        <f>E32+E34+E36+E31+E33+E35</f>
        <v>40</v>
      </c>
      <c r="F30" s="71"/>
      <c r="G30" s="86"/>
      <c r="H30" s="95"/>
      <c r="I30" s="48"/>
      <c r="J30" s="111" t="s">
        <v>109</v>
      </c>
      <c r="K30" s="111"/>
      <c r="L30" s="111"/>
      <c r="M30" s="111">
        <f>K30+L30</f>
        <v>0</v>
      </c>
    </row>
    <row r="31" spans="1:17">
      <c r="A31" s="14"/>
      <c r="B31" s="14"/>
      <c r="C31" s="13"/>
      <c r="D31" s="8" t="s">
        <v>34</v>
      </c>
      <c r="E31" s="68">
        <v>10</v>
      </c>
      <c r="F31" s="71"/>
      <c r="G31" s="86"/>
      <c r="H31" s="95"/>
      <c r="I31" s="48"/>
      <c r="J31" s="111" t="s">
        <v>112</v>
      </c>
      <c r="K31" s="111">
        <v>4.4791508000000002</v>
      </c>
      <c r="L31" s="111"/>
      <c r="M31" s="127">
        <f>K31+L31</f>
        <v>4.4791508000000002</v>
      </c>
    </row>
    <row r="32" spans="1:17">
      <c r="A32" s="14"/>
      <c r="B32" s="14"/>
      <c r="C32" s="13"/>
      <c r="D32" s="8" t="s">
        <v>35</v>
      </c>
      <c r="E32" s="68"/>
      <c r="F32" s="71"/>
      <c r="G32" s="86"/>
      <c r="H32" s="95"/>
      <c r="I32" s="48"/>
      <c r="J32" s="48"/>
      <c r="L32" s="1"/>
      <c r="M32" s="1">
        <f>M29+M30+M31</f>
        <v>62.259940799999995</v>
      </c>
      <c r="N32" s="1"/>
      <c r="O32" s="1"/>
      <c r="P32" s="1"/>
      <c r="Q32" s="1"/>
    </row>
    <row r="33" spans="1:18">
      <c r="A33" s="14"/>
      <c r="B33" s="14"/>
      <c r="C33" s="13"/>
      <c r="D33" s="8" t="s">
        <v>8</v>
      </c>
      <c r="E33" s="68"/>
      <c r="F33" s="71"/>
      <c r="G33" s="86"/>
      <c r="H33" s="95"/>
      <c r="I33" s="48"/>
      <c r="J33" s="48"/>
      <c r="K33" s="12">
        <f>J53-K31</f>
        <v>380.4562492</v>
      </c>
    </row>
    <row r="34" spans="1:18">
      <c r="A34" s="14"/>
      <c r="B34" s="14"/>
      <c r="C34" s="13"/>
      <c r="D34" s="9" t="s">
        <v>9</v>
      </c>
      <c r="E34" s="68"/>
      <c r="F34" s="71"/>
      <c r="G34" s="86"/>
      <c r="H34" s="95"/>
      <c r="I34" s="60"/>
      <c r="J34" s="60"/>
    </row>
    <row r="35" spans="1:18" ht="15" customHeight="1">
      <c r="A35" s="14"/>
      <c r="B35" s="14"/>
      <c r="C35" s="13"/>
      <c r="D35" s="8" t="s">
        <v>30</v>
      </c>
      <c r="E35" s="68">
        <v>21</v>
      </c>
      <c r="F35" s="71"/>
      <c r="G35" s="86"/>
      <c r="H35" s="98"/>
      <c r="I35" s="60"/>
      <c r="J35" s="60"/>
    </row>
    <row r="36" spans="1:18">
      <c r="A36" s="14"/>
      <c r="B36" s="14"/>
      <c r="C36" s="13"/>
      <c r="D36" s="9" t="s">
        <v>10</v>
      </c>
      <c r="E36" s="68">
        <v>9</v>
      </c>
      <c r="F36" s="71"/>
      <c r="G36" s="86"/>
      <c r="H36" s="95"/>
      <c r="I36" s="48"/>
      <c r="J36" s="60"/>
      <c r="K36" s="1"/>
    </row>
    <row r="37" spans="1:18" hidden="1">
      <c r="A37" s="14"/>
      <c r="B37" s="14"/>
      <c r="C37" s="13"/>
      <c r="D37" s="8" t="s">
        <v>36</v>
      </c>
      <c r="E37" s="68"/>
      <c r="F37" s="71"/>
      <c r="G37" s="86"/>
      <c r="H37" s="95"/>
      <c r="I37" s="48"/>
      <c r="J37" s="60"/>
      <c r="K37" s="1"/>
    </row>
    <row r="38" spans="1:18" hidden="1">
      <c r="A38" s="14"/>
      <c r="B38" s="14"/>
      <c r="C38" s="13"/>
      <c r="D38" s="8" t="s">
        <v>37</v>
      </c>
      <c r="E38" s="68"/>
      <c r="F38" s="71"/>
      <c r="G38" s="86"/>
      <c r="H38" s="95"/>
      <c r="I38" s="48"/>
      <c r="J38" s="60"/>
      <c r="K38" s="1"/>
      <c r="L38" s="1"/>
      <c r="M38" s="1"/>
      <c r="N38" s="1"/>
      <c r="O38" s="1"/>
      <c r="P38" s="1"/>
      <c r="Q38" s="1"/>
    </row>
    <row r="39" spans="1:18" hidden="1">
      <c r="A39" s="14"/>
      <c r="B39" s="14"/>
      <c r="C39" s="13"/>
      <c r="D39" s="8" t="s">
        <v>38</v>
      </c>
      <c r="E39" s="68"/>
      <c r="F39" s="71"/>
      <c r="G39" s="86"/>
      <c r="H39" s="95"/>
      <c r="I39" s="60"/>
      <c r="J39" s="60"/>
      <c r="K39" s="1"/>
      <c r="L39" s="1"/>
      <c r="M39" s="1"/>
      <c r="N39" s="1"/>
      <c r="O39" s="1"/>
      <c r="P39" s="1"/>
      <c r="Q39" s="1"/>
      <c r="R39" s="1"/>
    </row>
    <row r="40" spans="1:18" hidden="1">
      <c r="A40" s="14"/>
      <c r="B40" s="14"/>
      <c r="C40" s="13"/>
      <c r="D40" s="8" t="s">
        <v>39</v>
      </c>
      <c r="E40" s="68"/>
      <c r="F40" s="71"/>
      <c r="G40" s="86"/>
      <c r="H40" s="95"/>
      <c r="I40" s="48"/>
      <c r="J40" s="60"/>
      <c r="K40" s="1"/>
    </row>
    <row r="41" spans="1:18">
      <c r="A41" s="14"/>
      <c r="B41" s="14"/>
      <c r="C41" s="13"/>
      <c r="D41" s="8" t="s">
        <v>72</v>
      </c>
      <c r="E41" s="68"/>
      <c r="F41" s="71"/>
      <c r="G41" s="86"/>
      <c r="H41" s="95"/>
      <c r="I41" s="48"/>
      <c r="J41" s="60"/>
      <c r="K41" s="1"/>
    </row>
    <row r="42" spans="1:18" hidden="1">
      <c r="A42" s="14"/>
      <c r="B42" s="15" t="s">
        <v>60</v>
      </c>
      <c r="C42" s="10">
        <v>244</v>
      </c>
      <c r="D42" s="11" t="s">
        <v>70</v>
      </c>
      <c r="E42" s="72"/>
      <c r="F42" s="71"/>
      <c r="G42" s="86"/>
      <c r="H42" s="95"/>
      <c r="I42" s="48"/>
      <c r="J42" s="60"/>
      <c r="K42" s="1"/>
    </row>
    <row r="43" spans="1:18" hidden="1">
      <c r="A43" s="14"/>
      <c r="B43" s="15" t="s">
        <v>61</v>
      </c>
      <c r="C43" s="10">
        <v>244</v>
      </c>
      <c r="D43" s="11" t="s">
        <v>71</v>
      </c>
      <c r="E43" s="72"/>
      <c r="F43" s="71"/>
      <c r="G43" s="86"/>
      <c r="H43" s="95"/>
      <c r="I43" s="48"/>
      <c r="J43" s="60"/>
      <c r="K43" s="1"/>
    </row>
    <row r="44" spans="1:18">
      <c r="A44" s="14"/>
      <c r="B44" s="15" t="s">
        <v>46</v>
      </c>
      <c r="C44" s="10">
        <v>852</v>
      </c>
      <c r="D44" s="11" t="s">
        <v>11</v>
      </c>
      <c r="E44" s="72">
        <v>3</v>
      </c>
      <c r="F44" s="71"/>
      <c r="G44" s="86"/>
      <c r="H44" s="95"/>
      <c r="I44" s="48"/>
      <c r="J44" s="60"/>
      <c r="K44" s="1"/>
    </row>
    <row r="45" spans="1:18">
      <c r="A45" s="14"/>
      <c r="B45" s="15"/>
      <c r="C45" s="10"/>
      <c r="D45" s="11" t="s">
        <v>92</v>
      </c>
      <c r="E45" s="72">
        <v>4</v>
      </c>
      <c r="F45" s="65"/>
      <c r="G45" s="90"/>
      <c r="H45" s="95"/>
      <c r="I45" s="48"/>
      <c r="J45" s="60"/>
      <c r="K45" s="1"/>
      <c r="R45" s="30"/>
    </row>
    <row r="46" spans="1:18" s="1" customFormat="1">
      <c r="A46" s="21" t="s">
        <v>12</v>
      </c>
      <c r="B46" s="21"/>
      <c r="C46" s="22"/>
      <c r="D46" s="26" t="s">
        <v>13</v>
      </c>
      <c r="E46" s="69">
        <f>E47+E48</f>
        <v>185.43</v>
      </c>
      <c r="F46" s="67">
        <f>F47+F48</f>
        <v>175.54900000000001</v>
      </c>
      <c r="G46" s="85">
        <f>G47+G48</f>
        <v>175.54900000000001</v>
      </c>
      <c r="H46" s="95"/>
      <c r="I46" s="48"/>
      <c r="J46" s="60"/>
      <c r="L46"/>
      <c r="M46"/>
      <c r="N46"/>
      <c r="O46"/>
      <c r="P46"/>
      <c r="Q46"/>
      <c r="R46"/>
    </row>
    <row r="47" spans="1:18">
      <c r="A47" s="14"/>
      <c r="B47" s="14" t="s">
        <v>48</v>
      </c>
      <c r="C47" s="13">
        <v>540</v>
      </c>
      <c r="D47" s="8" t="s">
        <v>87</v>
      </c>
      <c r="E47" s="68">
        <v>175.54900000000001</v>
      </c>
      <c r="F47" s="68">
        <v>175.54900000000001</v>
      </c>
      <c r="G47" s="89">
        <v>175.54900000000001</v>
      </c>
      <c r="H47" s="95"/>
      <c r="I47" s="60"/>
      <c r="J47" s="60"/>
      <c r="K47" s="1"/>
    </row>
    <row r="48" spans="1:18">
      <c r="A48" s="14"/>
      <c r="B48" s="14" t="s">
        <v>49</v>
      </c>
      <c r="C48" s="13">
        <v>540</v>
      </c>
      <c r="D48" s="8" t="s">
        <v>88</v>
      </c>
      <c r="E48" s="68">
        <v>9.8810000000000002</v>
      </c>
      <c r="F48" s="68">
        <v>0</v>
      </c>
      <c r="G48" s="89">
        <v>0</v>
      </c>
      <c r="H48" s="95"/>
      <c r="I48" s="60"/>
      <c r="J48" s="60"/>
      <c r="K48" s="1"/>
      <c r="L48" s="1"/>
      <c r="M48" s="1"/>
      <c r="N48" s="1"/>
      <c r="O48" s="1"/>
      <c r="P48" s="1"/>
      <c r="Q48" s="1"/>
    </row>
    <row r="49" spans="1:17">
      <c r="A49" s="21" t="s">
        <v>15</v>
      </c>
      <c r="B49" s="21" t="s">
        <v>50</v>
      </c>
      <c r="C49" s="22">
        <v>870</v>
      </c>
      <c r="D49" s="26" t="s">
        <v>14</v>
      </c>
      <c r="E49" s="69">
        <v>1</v>
      </c>
      <c r="F49" s="73">
        <v>1</v>
      </c>
      <c r="G49" s="91">
        <v>1</v>
      </c>
      <c r="H49" s="95"/>
      <c r="I49" s="60"/>
      <c r="J49" s="80"/>
      <c r="K49" s="1"/>
      <c r="L49" s="1"/>
      <c r="M49" s="1"/>
      <c r="N49" s="1"/>
      <c r="O49" s="1"/>
      <c r="P49" s="1"/>
      <c r="Q49" s="1"/>
    </row>
    <row r="50" spans="1:17">
      <c r="A50" s="15"/>
      <c r="B50" s="15"/>
      <c r="C50" s="10"/>
      <c r="D50" s="11"/>
      <c r="E50" s="72"/>
      <c r="F50" s="71"/>
      <c r="G50" s="86"/>
      <c r="H50" s="95"/>
      <c r="I50" s="60"/>
      <c r="J50" s="60"/>
      <c r="K50" s="1"/>
      <c r="L50" s="1"/>
      <c r="M50" s="1"/>
      <c r="N50" s="1"/>
      <c r="O50" s="1"/>
      <c r="P50" s="1"/>
      <c r="Q50" s="1"/>
    </row>
    <row r="51" spans="1:17" s="1" customFormat="1">
      <c r="A51" s="21" t="s">
        <v>62</v>
      </c>
      <c r="B51" s="21"/>
      <c r="C51" s="22"/>
      <c r="D51" s="26"/>
      <c r="E51" s="69">
        <f>E52+E55</f>
        <v>511.35867000000002</v>
      </c>
      <c r="F51" s="67">
        <f>F52</f>
        <v>501.18589000000003</v>
      </c>
      <c r="G51" s="85">
        <f>G52</f>
        <v>501.18589000000003</v>
      </c>
      <c r="H51" s="103"/>
      <c r="I51" s="60"/>
      <c r="J51" s="60"/>
    </row>
    <row r="52" spans="1:17" s="30" customFormat="1">
      <c r="A52" s="14"/>
      <c r="B52" s="15" t="s">
        <v>54</v>
      </c>
      <c r="C52" s="10"/>
      <c r="D52" s="11"/>
      <c r="E52" s="72">
        <f>E53+E54</f>
        <v>501.18589000000003</v>
      </c>
      <c r="F52" s="72">
        <f>F53+F54</f>
        <v>501.18589000000003</v>
      </c>
      <c r="G52" s="87">
        <f>G53+G54</f>
        <v>501.18589000000003</v>
      </c>
      <c r="H52" s="104"/>
      <c r="I52" s="60"/>
      <c r="J52" s="60" t="s">
        <v>102</v>
      </c>
      <c r="K52" s="1"/>
      <c r="L52" s="1"/>
      <c r="M52" s="1"/>
      <c r="N52" s="1"/>
      <c r="O52" s="1"/>
      <c r="P52" s="1"/>
    </row>
    <row r="53" spans="1:17">
      <c r="A53" s="14"/>
      <c r="B53" s="15" t="s">
        <v>54</v>
      </c>
      <c r="C53" s="13">
        <v>111</v>
      </c>
      <c r="D53" s="8" t="s">
        <v>75</v>
      </c>
      <c r="E53" s="76">
        <v>384.93540000000002</v>
      </c>
      <c r="F53" s="76">
        <v>384.93540000000002</v>
      </c>
      <c r="G53" s="76">
        <v>384.93540000000002</v>
      </c>
      <c r="H53" s="125"/>
      <c r="I53" s="60"/>
      <c r="J53" s="76">
        <v>384.93540000000002</v>
      </c>
      <c r="K53" s="32">
        <f>J53/12</f>
        <v>32.077950000000001</v>
      </c>
      <c r="L53" s="79">
        <f>J53-K53</f>
        <v>352.85745000000003</v>
      </c>
      <c r="M53" s="1"/>
      <c r="N53" s="1"/>
      <c r="O53" s="1"/>
      <c r="P53" s="1"/>
    </row>
    <row r="54" spans="1:17">
      <c r="A54" s="14"/>
      <c r="B54" s="15" t="s">
        <v>54</v>
      </c>
      <c r="C54" s="13">
        <v>119</v>
      </c>
      <c r="D54" s="8" t="s">
        <v>76</v>
      </c>
      <c r="E54" s="76">
        <v>116.25049</v>
      </c>
      <c r="F54" s="76">
        <v>116.25049</v>
      </c>
      <c r="G54" s="76">
        <v>116.25049</v>
      </c>
      <c r="H54" s="106"/>
      <c r="I54" s="60"/>
      <c r="J54" s="76">
        <v>116.25049</v>
      </c>
      <c r="K54" s="32">
        <f>J54/12</f>
        <v>9.6875408333333333</v>
      </c>
      <c r="L54" s="79">
        <f>J54-K54</f>
        <v>106.56294916666667</v>
      </c>
      <c r="M54" s="1"/>
      <c r="N54" s="1"/>
      <c r="O54" s="1"/>
    </row>
    <row r="55" spans="1:17">
      <c r="A55" s="14"/>
      <c r="B55" s="15" t="s">
        <v>50</v>
      </c>
      <c r="C55" s="10"/>
      <c r="D55" s="11" t="s">
        <v>73</v>
      </c>
      <c r="E55" s="72">
        <f>E56+E57</f>
        <v>10.172779999999999</v>
      </c>
      <c r="F55" s="71"/>
      <c r="G55" s="86"/>
      <c r="H55" s="95"/>
      <c r="I55" s="60"/>
      <c r="J55" s="60"/>
      <c r="K55" s="1"/>
      <c r="L55" s="1"/>
      <c r="M55" s="1"/>
      <c r="N55" s="1"/>
      <c r="O55" s="1"/>
    </row>
    <row r="56" spans="1:17">
      <c r="A56" s="14"/>
      <c r="B56" s="14" t="s">
        <v>50</v>
      </c>
      <c r="C56" s="13">
        <v>111</v>
      </c>
      <c r="D56" s="8" t="s">
        <v>75</v>
      </c>
      <c r="E56" s="68">
        <v>7.10060044</v>
      </c>
      <c r="F56" s="71"/>
      <c r="G56" s="86"/>
      <c r="H56" s="95"/>
      <c r="I56" s="60"/>
      <c r="J56" s="80"/>
      <c r="K56" s="1"/>
      <c r="L56" s="1"/>
      <c r="M56" s="1"/>
      <c r="N56" s="1"/>
      <c r="O56" s="1"/>
    </row>
    <row r="57" spans="1:17">
      <c r="A57" s="14"/>
      <c r="B57" s="14" t="s">
        <v>50</v>
      </c>
      <c r="C57" s="13">
        <v>119</v>
      </c>
      <c r="D57" s="8" t="s">
        <v>76</v>
      </c>
      <c r="E57" s="115">
        <v>3.0721795599999999</v>
      </c>
      <c r="F57" s="71"/>
      <c r="G57" s="86"/>
      <c r="H57" s="95"/>
      <c r="I57" s="60"/>
      <c r="J57" s="60"/>
      <c r="K57" s="1"/>
      <c r="L57" s="1"/>
      <c r="M57" s="1"/>
      <c r="N57" s="1"/>
      <c r="O57" s="1"/>
    </row>
    <row r="58" spans="1:17" s="1" customFormat="1" hidden="1">
      <c r="A58" s="14"/>
      <c r="B58" s="15" t="s">
        <v>63</v>
      </c>
      <c r="C58" s="10">
        <v>244</v>
      </c>
      <c r="D58" s="11" t="s">
        <v>74</v>
      </c>
      <c r="E58" s="72"/>
      <c r="F58" s="71"/>
      <c r="G58" s="86"/>
      <c r="H58" s="95"/>
      <c r="I58" s="60"/>
      <c r="J58" s="60"/>
      <c r="P58"/>
    </row>
    <row r="59" spans="1:17" s="1" customFormat="1">
      <c r="A59" s="21" t="s">
        <v>16</v>
      </c>
      <c r="B59" s="21"/>
      <c r="C59" s="22"/>
      <c r="D59" s="26" t="s">
        <v>89</v>
      </c>
      <c r="E59" s="69">
        <f>E60+E62+E61</f>
        <v>177.1</v>
      </c>
      <c r="F59" s="67">
        <f>F60+F61+F62</f>
        <v>184.10000000000002</v>
      </c>
      <c r="G59" s="85">
        <f>G60+G61+G62</f>
        <v>190.8</v>
      </c>
      <c r="H59" s="95"/>
      <c r="I59" s="60"/>
      <c r="J59" s="60"/>
    </row>
    <row r="60" spans="1:17" s="1" customFormat="1">
      <c r="A60" s="14"/>
      <c r="B60" s="14" t="s">
        <v>51</v>
      </c>
      <c r="C60" s="13">
        <v>121</v>
      </c>
      <c r="D60" s="8" t="s">
        <v>19</v>
      </c>
      <c r="E60" s="77">
        <v>116.94240000000001</v>
      </c>
      <c r="F60" s="77">
        <v>116.94240000000001</v>
      </c>
      <c r="G60" s="93">
        <v>116.94240000000001</v>
      </c>
      <c r="H60" s="95"/>
      <c r="I60" s="60"/>
      <c r="J60" s="60"/>
    </row>
    <row r="61" spans="1:17">
      <c r="A61" s="14"/>
      <c r="B61" s="14" t="s">
        <v>51</v>
      </c>
      <c r="C61" s="13">
        <v>129</v>
      </c>
      <c r="D61" s="8" t="s">
        <v>18</v>
      </c>
      <c r="E61" s="78">
        <v>33.222659999999998</v>
      </c>
      <c r="F61" s="78">
        <v>33.222659999999998</v>
      </c>
      <c r="G61" s="94">
        <v>33.222659999999998</v>
      </c>
      <c r="H61" s="95"/>
      <c r="I61" s="60"/>
      <c r="J61" s="60"/>
      <c r="K61" s="1"/>
      <c r="L61" s="1"/>
      <c r="M61" s="1"/>
      <c r="N61" s="1"/>
      <c r="O61" s="1"/>
    </row>
    <row r="62" spans="1:17">
      <c r="A62" s="14"/>
      <c r="B62" s="14" t="s">
        <v>51</v>
      </c>
      <c r="C62" s="13">
        <v>244</v>
      </c>
      <c r="D62" s="8" t="s">
        <v>8</v>
      </c>
      <c r="E62" s="42">
        <v>26.934940000000001</v>
      </c>
      <c r="F62" s="42">
        <v>33.934939999999997</v>
      </c>
      <c r="G62" s="92">
        <v>40.63494</v>
      </c>
      <c r="H62" s="95"/>
      <c r="I62" s="60"/>
      <c r="J62" s="60"/>
      <c r="K62" s="1"/>
      <c r="L62" s="1"/>
      <c r="M62" s="1"/>
      <c r="N62" s="1"/>
      <c r="O62" s="1"/>
    </row>
    <row r="63" spans="1:17">
      <c r="A63" s="14"/>
      <c r="B63" s="14"/>
      <c r="C63" s="13"/>
      <c r="D63" s="8"/>
      <c r="E63" s="68"/>
      <c r="F63" s="71"/>
      <c r="G63" s="86"/>
      <c r="H63" s="95"/>
      <c r="I63" s="60"/>
      <c r="J63" s="60"/>
      <c r="K63" s="1"/>
      <c r="L63" s="1"/>
      <c r="M63" s="1"/>
      <c r="N63" s="1"/>
    </row>
    <row r="64" spans="1:17" hidden="1">
      <c r="A64" s="23" t="s">
        <v>64</v>
      </c>
      <c r="B64" s="23" t="s">
        <v>50</v>
      </c>
      <c r="C64" s="24">
        <v>244</v>
      </c>
      <c r="D64" s="25" t="s">
        <v>77</v>
      </c>
      <c r="E64" s="74"/>
      <c r="F64" s="73"/>
      <c r="G64" s="91"/>
      <c r="H64" s="95"/>
      <c r="I64" s="60"/>
      <c r="J64" s="60"/>
      <c r="K64" s="1"/>
      <c r="L64" s="1"/>
      <c r="M64" s="1"/>
      <c r="N64" s="1"/>
    </row>
    <row r="65" spans="1:18">
      <c r="A65" s="21" t="s">
        <v>20</v>
      </c>
      <c r="B65" s="21"/>
      <c r="C65" s="22"/>
      <c r="D65" s="26" t="s">
        <v>21</v>
      </c>
      <c r="E65" s="69">
        <f>E66+E71</f>
        <v>0</v>
      </c>
      <c r="F65" s="73">
        <f>F66</f>
        <v>0</v>
      </c>
      <c r="G65" s="91">
        <f>G66</f>
        <v>0</v>
      </c>
      <c r="H65" s="107"/>
      <c r="I65" s="60"/>
      <c r="J65" s="60"/>
      <c r="K65" s="1"/>
      <c r="L65" s="1"/>
      <c r="M65" s="1"/>
      <c r="N65" s="1"/>
    </row>
    <row r="66" spans="1:18" s="1" customFormat="1" ht="15.75" customHeight="1">
      <c r="A66" s="15"/>
      <c r="B66" s="15" t="s">
        <v>50</v>
      </c>
      <c r="C66" s="32"/>
      <c r="D66" s="32"/>
      <c r="E66" s="65">
        <f>E67+E68+E69+E70</f>
        <v>0</v>
      </c>
      <c r="F66" s="71">
        <f>F67+F68</f>
        <v>0</v>
      </c>
      <c r="G66" s="86">
        <f>G67+G68</f>
        <v>0</v>
      </c>
      <c r="H66" s="95"/>
      <c r="I66" s="60"/>
      <c r="J66" s="60"/>
      <c r="O66"/>
    </row>
    <row r="67" spans="1:18" s="1" customFormat="1" ht="31.15" customHeight="1">
      <c r="A67" s="14"/>
      <c r="B67" s="14" t="s">
        <v>50</v>
      </c>
      <c r="C67" s="10"/>
      <c r="D67" s="53" t="s">
        <v>93</v>
      </c>
      <c r="E67" s="75"/>
      <c r="F67" s="71"/>
      <c r="G67" s="86"/>
      <c r="H67" s="95"/>
      <c r="I67" s="97"/>
      <c r="J67" s="97"/>
      <c r="K67" s="31"/>
      <c r="L67" s="31"/>
      <c r="M67" s="31"/>
      <c r="N67" s="31"/>
      <c r="O67"/>
    </row>
    <row r="68" spans="1:18">
      <c r="A68" s="14"/>
      <c r="B68" s="14" t="s">
        <v>50</v>
      </c>
      <c r="C68" s="13"/>
      <c r="D68" s="8" t="s">
        <v>7</v>
      </c>
      <c r="E68" s="68"/>
      <c r="F68" s="71"/>
      <c r="G68" s="86"/>
      <c r="H68" s="95"/>
      <c r="I68" s="48"/>
      <c r="J68" s="60"/>
      <c r="K68" s="1"/>
      <c r="L68" s="1"/>
      <c r="M68" s="1"/>
      <c r="N68" s="1"/>
      <c r="O68" s="1"/>
    </row>
    <row r="69" spans="1:18" hidden="1">
      <c r="A69" s="14"/>
      <c r="B69" s="14" t="s">
        <v>50</v>
      </c>
      <c r="C69" s="13"/>
      <c r="D69" s="8" t="s">
        <v>94</v>
      </c>
      <c r="E69" s="66"/>
      <c r="F69" s="71"/>
      <c r="G69" s="86"/>
      <c r="H69" s="95"/>
      <c r="I69" s="48"/>
      <c r="J69" s="48"/>
      <c r="L69" s="1"/>
      <c r="M69" s="1"/>
      <c r="N69" s="1"/>
      <c r="O69" s="1"/>
      <c r="P69" s="1"/>
      <c r="Q69" s="1"/>
      <c r="R69" s="1"/>
    </row>
    <row r="70" spans="1:18" hidden="1">
      <c r="A70" s="14"/>
      <c r="B70" s="14" t="s">
        <v>50</v>
      </c>
      <c r="C70" s="13"/>
      <c r="D70" s="8" t="s">
        <v>59</v>
      </c>
      <c r="E70" s="68"/>
      <c r="F70" s="71"/>
      <c r="G70" s="86"/>
      <c r="H70" s="95"/>
      <c r="I70" s="48"/>
      <c r="J70" s="48"/>
      <c r="L70" s="1"/>
      <c r="M70" s="1"/>
      <c r="N70" s="1"/>
      <c r="O70" s="1"/>
      <c r="P70" s="1"/>
      <c r="Q70" s="1"/>
      <c r="R70" s="1"/>
    </row>
    <row r="71" spans="1:18" hidden="1">
      <c r="A71" s="14"/>
      <c r="B71" s="15" t="s">
        <v>65</v>
      </c>
      <c r="C71" s="10">
        <v>244</v>
      </c>
      <c r="D71" s="11" t="s">
        <v>78</v>
      </c>
      <c r="E71" s="72"/>
      <c r="F71" s="71"/>
      <c r="G71" s="86"/>
      <c r="H71" s="95"/>
      <c r="I71" s="60"/>
      <c r="J71" s="48"/>
      <c r="R71" s="1"/>
    </row>
    <row r="72" spans="1:18">
      <c r="A72" s="21" t="s">
        <v>28</v>
      </c>
      <c r="B72" s="21" t="s">
        <v>52</v>
      </c>
      <c r="C72" s="22"/>
      <c r="D72" s="26" t="s">
        <v>29</v>
      </c>
      <c r="E72" s="69"/>
      <c r="F72" s="73"/>
      <c r="G72" s="91"/>
      <c r="H72" s="95"/>
      <c r="I72" s="48"/>
      <c r="J72" s="48"/>
      <c r="R72" s="1"/>
    </row>
    <row r="73" spans="1:18">
      <c r="A73" s="14"/>
      <c r="B73" s="14"/>
      <c r="C73" s="13"/>
      <c r="D73" s="8"/>
      <c r="E73" s="68"/>
      <c r="F73" s="71"/>
      <c r="G73" s="86"/>
      <c r="H73" s="95"/>
      <c r="I73" s="48"/>
      <c r="J73" s="48"/>
      <c r="R73" s="1"/>
    </row>
    <row r="74" spans="1:18">
      <c r="A74" s="21" t="s">
        <v>31</v>
      </c>
      <c r="B74" s="21" t="s">
        <v>50</v>
      </c>
      <c r="C74" s="22">
        <v>244</v>
      </c>
      <c r="D74" s="26" t="s">
        <v>32</v>
      </c>
      <c r="E74" s="69"/>
      <c r="F74" s="73"/>
      <c r="G74" s="91"/>
      <c r="H74" s="95"/>
      <c r="I74" s="48"/>
      <c r="J74" s="48"/>
      <c r="R74" s="1"/>
    </row>
    <row r="75" spans="1:18">
      <c r="A75" s="15"/>
      <c r="B75" s="15"/>
      <c r="C75" s="10"/>
      <c r="D75" s="11"/>
      <c r="E75" s="75"/>
      <c r="F75" s="71"/>
      <c r="G75" s="86"/>
      <c r="H75" s="110"/>
      <c r="I75" s="48"/>
      <c r="J75" s="48"/>
      <c r="R75" s="1"/>
    </row>
    <row r="76" spans="1:18" s="1" customFormat="1">
      <c r="A76" s="21" t="s">
        <v>22</v>
      </c>
      <c r="B76" s="21"/>
      <c r="C76" s="22"/>
      <c r="D76" s="26" t="s">
        <v>21</v>
      </c>
      <c r="E76" s="69">
        <f>E77+E78+E79</f>
        <v>0</v>
      </c>
      <c r="F76" s="73">
        <f>F77+F78+F79</f>
        <v>0</v>
      </c>
      <c r="G76" s="91">
        <f>G77+G78+G79</f>
        <v>0</v>
      </c>
      <c r="H76" s="105"/>
      <c r="I76" s="48"/>
      <c r="J76" s="48"/>
      <c r="K76" s="12"/>
    </row>
    <row r="77" spans="1:18" s="1" customFormat="1">
      <c r="A77" s="15"/>
      <c r="B77" s="15" t="s">
        <v>66</v>
      </c>
      <c r="C77" s="10">
        <v>244</v>
      </c>
      <c r="D77" s="11" t="s">
        <v>40</v>
      </c>
      <c r="E77" s="75"/>
      <c r="F77" s="71"/>
      <c r="G77" s="86"/>
      <c r="H77" s="110"/>
      <c r="I77" s="48"/>
      <c r="J77" s="48"/>
      <c r="K77"/>
      <c r="L77"/>
      <c r="M77"/>
      <c r="N77"/>
      <c r="O77"/>
      <c r="P77"/>
      <c r="Q77"/>
    </row>
    <row r="78" spans="1:18" s="1" customFormat="1">
      <c r="A78" s="15"/>
      <c r="B78" s="15" t="s">
        <v>53</v>
      </c>
      <c r="C78" s="10">
        <v>244</v>
      </c>
      <c r="D78" s="11" t="s">
        <v>79</v>
      </c>
      <c r="E78" s="75"/>
      <c r="F78" s="71"/>
      <c r="G78" s="86"/>
      <c r="H78" s="110"/>
      <c r="I78" s="48"/>
      <c r="J78" s="48"/>
      <c r="K78"/>
      <c r="L78"/>
      <c r="M78"/>
      <c r="N78"/>
      <c r="O78"/>
      <c r="P78"/>
      <c r="Q78"/>
    </row>
    <row r="79" spans="1:18" s="1" customFormat="1">
      <c r="A79" s="15"/>
      <c r="B79" s="15" t="s">
        <v>50</v>
      </c>
      <c r="C79" s="10">
        <v>247</v>
      </c>
      <c r="D79" s="11" t="s">
        <v>41</v>
      </c>
      <c r="E79" s="75"/>
      <c r="F79" s="71"/>
      <c r="G79" s="86"/>
      <c r="H79" s="110"/>
      <c r="I79" s="48"/>
      <c r="J79" s="48"/>
      <c r="K79"/>
      <c r="L79"/>
      <c r="M79"/>
      <c r="N79"/>
      <c r="O79"/>
      <c r="P79"/>
      <c r="Q79"/>
    </row>
    <row r="80" spans="1:18" s="1" customFormat="1">
      <c r="A80" s="15"/>
      <c r="B80" s="15"/>
      <c r="C80" s="10"/>
      <c r="D80" s="11"/>
      <c r="E80" s="72"/>
      <c r="F80" s="71"/>
      <c r="G80" s="86"/>
      <c r="H80" s="110"/>
      <c r="I80" s="48"/>
      <c r="J80" s="48"/>
      <c r="K80"/>
      <c r="L80"/>
      <c r="M80"/>
      <c r="N80"/>
      <c r="O80"/>
      <c r="P80"/>
      <c r="Q80"/>
    </row>
    <row r="81" spans="1:18" s="1" customFormat="1">
      <c r="A81" s="21" t="s">
        <v>23</v>
      </c>
      <c r="B81" s="21"/>
      <c r="C81" s="22"/>
      <c r="D81" s="26"/>
      <c r="E81" s="69">
        <f>E82+E83+E84+E85+E86+E87</f>
        <v>0.1</v>
      </c>
      <c r="F81" s="73">
        <f>F87+F86+F85+F84+F83+F82</f>
        <v>0.1</v>
      </c>
      <c r="G81" s="91">
        <f>G87+G86+G85+G84+G83+G82</f>
        <v>0</v>
      </c>
      <c r="H81" s="105"/>
      <c r="I81" s="48"/>
      <c r="J81" s="56"/>
      <c r="K81"/>
      <c r="L81"/>
      <c r="M81"/>
      <c r="N81"/>
      <c r="O81"/>
      <c r="P81"/>
      <c r="Q81"/>
    </row>
    <row r="82" spans="1:18" s="1" customFormat="1" hidden="1">
      <c r="A82" s="15"/>
      <c r="B82" s="15" t="s">
        <v>67</v>
      </c>
      <c r="C82" s="10">
        <v>244</v>
      </c>
      <c r="D82" s="11" t="s">
        <v>80</v>
      </c>
      <c r="E82" s="72"/>
      <c r="F82" s="71"/>
      <c r="G82" s="86"/>
      <c r="H82" s="110"/>
      <c r="I82" s="48"/>
      <c r="J82" s="48"/>
      <c r="K82"/>
      <c r="L82"/>
      <c r="M82"/>
      <c r="N82"/>
      <c r="O82"/>
      <c r="P82"/>
      <c r="Q82"/>
    </row>
    <row r="83" spans="1:18" s="1" customFormat="1" hidden="1">
      <c r="A83" s="15"/>
      <c r="B83" s="15" t="s">
        <v>66</v>
      </c>
      <c r="C83" s="10">
        <v>244</v>
      </c>
      <c r="D83" s="11" t="s">
        <v>40</v>
      </c>
      <c r="E83" s="72"/>
      <c r="F83" s="71"/>
      <c r="G83" s="86"/>
      <c r="H83" s="110"/>
      <c r="I83" s="48"/>
      <c r="J83" s="48"/>
      <c r="K83"/>
      <c r="L83"/>
      <c r="M83"/>
      <c r="N83"/>
      <c r="O83"/>
      <c r="P83"/>
      <c r="Q83"/>
    </row>
    <row r="84" spans="1:18" s="1" customFormat="1" hidden="1">
      <c r="A84" s="15"/>
      <c r="B84" s="15" t="s">
        <v>54</v>
      </c>
      <c r="C84" s="10">
        <v>244</v>
      </c>
      <c r="D84" s="11" t="s">
        <v>96</v>
      </c>
      <c r="E84" s="72"/>
      <c r="F84" s="71"/>
      <c r="G84" s="86"/>
      <c r="H84" s="110"/>
      <c r="I84" s="48"/>
      <c r="J84" s="48"/>
      <c r="K84"/>
      <c r="L84"/>
      <c r="M84"/>
      <c r="N84"/>
      <c r="O84"/>
      <c r="P84"/>
      <c r="Q84"/>
    </row>
    <row r="85" spans="1:18" s="1" customFormat="1" hidden="1">
      <c r="A85" s="15"/>
      <c r="B85" s="15" t="s">
        <v>68</v>
      </c>
      <c r="C85" s="10">
        <v>244</v>
      </c>
      <c r="D85" s="11" t="s">
        <v>81</v>
      </c>
      <c r="E85" s="72"/>
      <c r="F85" s="71"/>
      <c r="G85" s="86"/>
      <c r="H85" s="110"/>
      <c r="I85" s="48"/>
      <c r="J85" s="48"/>
      <c r="K85"/>
      <c r="L85"/>
      <c r="M85"/>
      <c r="N85"/>
      <c r="O85"/>
      <c r="P85"/>
      <c r="Q85"/>
    </row>
    <row r="86" spans="1:18" s="1" customFormat="1" hidden="1">
      <c r="A86" s="15"/>
      <c r="B86" s="15" t="s">
        <v>61</v>
      </c>
      <c r="C86" s="10">
        <v>244</v>
      </c>
      <c r="D86" s="11" t="s">
        <v>71</v>
      </c>
      <c r="E86" s="72"/>
      <c r="F86" s="71"/>
      <c r="G86" s="86"/>
      <c r="H86" s="110"/>
      <c r="I86" s="48"/>
      <c r="J86" s="48"/>
      <c r="K86"/>
      <c r="L86"/>
      <c r="M86"/>
      <c r="N86"/>
      <c r="O86"/>
      <c r="P86"/>
      <c r="Q86"/>
    </row>
    <row r="87" spans="1:18" s="1" customFormat="1">
      <c r="A87" s="15"/>
      <c r="B87" s="15" t="s">
        <v>69</v>
      </c>
      <c r="C87" s="10">
        <v>540</v>
      </c>
      <c r="D87" s="11" t="s">
        <v>90</v>
      </c>
      <c r="E87" s="72">
        <v>0.1</v>
      </c>
      <c r="F87" s="71">
        <v>0.1</v>
      </c>
      <c r="G87" s="86">
        <v>0</v>
      </c>
      <c r="H87" s="110"/>
      <c r="I87" s="48"/>
      <c r="J87" s="48"/>
      <c r="K87"/>
      <c r="L87"/>
      <c r="M87"/>
      <c r="N87"/>
      <c r="O87"/>
      <c r="P87"/>
      <c r="Q87"/>
    </row>
    <row r="88" spans="1:18" s="1" customFormat="1">
      <c r="A88" s="21" t="s">
        <v>24</v>
      </c>
      <c r="B88" s="21"/>
      <c r="C88" s="22">
        <v>244</v>
      </c>
      <c r="D88" s="26" t="s">
        <v>21</v>
      </c>
      <c r="E88" s="69">
        <f>E89+E92</f>
        <v>481.755</v>
      </c>
      <c r="F88" s="67">
        <f>F89+F92</f>
        <v>481.99400000000003</v>
      </c>
      <c r="G88" s="85">
        <f>G89+G92</f>
        <v>482.37099999999998</v>
      </c>
      <c r="H88" s="104"/>
      <c r="I88" s="48"/>
      <c r="J88" s="48"/>
      <c r="K88"/>
      <c r="L88"/>
      <c r="M88"/>
      <c r="N88"/>
      <c r="O88"/>
      <c r="P88"/>
      <c r="Q88"/>
      <c r="R88" s="31"/>
    </row>
    <row r="89" spans="1:18" s="1" customFormat="1">
      <c r="A89" s="15"/>
      <c r="B89" s="15" t="s">
        <v>54</v>
      </c>
      <c r="C89" s="10"/>
      <c r="D89" s="11"/>
      <c r="E89" s="72">
        <f>E90+E91</f>
        <v>89.254999999999995</v>
      </c>
      <c r="F89" s="72">
        <f>F90+F91</f>
        <v>89.494</v>
      </c>
      <c r="G89" s="87">
        <f>G90+G91</f>
        <v>89.871000000000009</v>
      </c>
      <c r="H89" s="104"/>
      <c r="I89" s="48"/>
      <c r="J89" s="48"/>
      <c r="K89"/>
      <c r="L89"/>
      <c r="M89"/>
      <c r="N89"/>
      <c r="O89"/>
      <c r="P89"/>
      <c r="Q89"/>
    </row>
    <row r="90" spans="1:18" s="1" customFormat="1" ht="15.75" customHeight="1">
      <c r="A90" s="14"/>
      <c r="B90" s="14" t="s">
        <v>54</v>
      </c>
      <c r="C90" s="13">
        <v>244</v>
      </c>
      <c r="D90" s="8" t="s">
        <v>25</v>
      </c>
      <c r="E90" s="68">
        <v>79.295000000000002</v>
      </c>
      <c r="F90" s="68">
        <v>79.295000000000002</v>
      </c>
      <c r="G90" s="89">
        <v>79.295000000000002</v>
      </c>
      <c r="H90" s="110"/>
      <c r="I90" s="48"/>
      <c r="J90" s="48"/>
      <c r="K90"/>
      <c r="L90"/>
      <c r="M90"/>
      <c r="N90"/>
      <c r="O90"/>
      <c r="P90"/>
      <c r="Q90"/>
    </row>
    <row r="91" spans="1:18" s="1" customFormat="1" ht="15.75" customHeight="1">
      <c r="A91" s="14"/>
      <c r="B91" s="14" t="s">
        <v>54</v>
      </c>
      <c r="C91" s="13">
        <v>247</v>
      </c>
      <c r="D91" s="8" t="s">
        <v>82</v>
      </c>
      <c r="E91" s="68">
        <v>9.9600000000000009</v>
      </c>
      <c r="F91" s="68">
        <v>10.199</v>
      </c>
      <c r="G91" s="68">
        <v>10.576000000000001</v>
      </c>
      <c r="H91" s="110"/>
      <c r="I91" s="48"/>
      <c r="J91" s="48"/>
      <c r="K91"/>
      <c r="L91"/>
      <c r="M91"/>
      <c r="N91"/>
      <c r="O91"/>
      <c r="P91"/>
      <c r="Q91"/>
    </row>
    <row r="92" spans="1:18" s="1" customFormat="1" ht="15.75" customHeight="1">
      <c r="A92" s="14"/>
      <c r="B92" s="15" t="s">
        <v>55</v>
      </c>
      <c r="C92" s="10">
        <v>540</v>
      </c>
      <c r="D92" s="11" t="s">
        <v>26</v>
      </c>
      <c r="E92" s="68">
        <v>392.5</v>
      </c>
      <c r="F92" s="68">
        <v>392.5</v>
      </c>
      <c r="G92" s="89">
        <v>392.5</v>
      </c>
      <c r="H92" s="110"/>
      <c r="I92" s="48"/>
      <c r="J92" s="48"/>
      <c r="K92"/>
      <c r="L92"/>
      <c r="M92"/>
      <c r="N92"/>
      <c r="O92"/>
      <c r="P92"/>
      <c r="Q92"/>
      <c r="R92"/>
    </row>
    <row r="93" spans="1:18" s="1" customFormat="1" ht="15.75" hidden="1" customHeight="1">
      <c r="A93" s="14"/>
      <c r="B93" s="15" t="s">
        <v>66</v>
      </c>
      <c r="C93" s="10">
        <v>244</v>
      </c>
      <c r="D93" s="11" t="s">
        <v>40</v>
      </c>
      <c r="E93" s="72"/>
      <c r="F93" s="71"/>
      <c r="G93" s="86"/>
      <c r="H93" s="110"/>
      <c r="I93" s="48"/>
      <c r="J93" s="48"/>
      <c r="K93"/>
      <c r="L93"/>
      <c r="M93"/>
      <c r="N93"/>
      <c r="O93"/>
      <c r="P93"/>
      <c r="Q93"/>
      <c r="R93"/>
    </row>
    <row r="94" spans="1:18" s="1" customFormat="1" ht="15.75" customHeight="1">
      <c r="A94" s="23" t="s">
        <v>27</v>
      </c>
      <c r="B94" s="23"/>
      <c r="C94" s="24"/>
      <c r="D94" s="25"/>
      <c r="E94" s="74">
        <f>E95</f>
        <v>164.94726</v>
      </c>
      <c r="F94" s="73">
        <f>F95</f>
        <v>164.31274999999999</v>
      </c>
      <c r="G94" s="91">
        <f>G95</f>
        <v>137.45605</v>
      </c>
      <c r="H94" s="105"/>
      <c r="I94" s="48"/>
      <c r="J94" s="48"/>
      <c r="K94"/>
      <c r="L94"/>
      <c r="M94"/>
      <c r="N94"/>
      <c r="O94"/>
      <c r="P94"/>
      <c r="Q94"/>
      <c r="R94"/>
    </row>
    <row r="95" spans="1:18" s="31" customFormat="1" ht="15.75" customHeight="1">
      <c r="A95" s="14"/>
      <c r="B95" s="15" t="s">
        <v>54</v>
      </c>
      <c r="C95" s="13"/>
      <c r="D95" s="11" t="s">
        <v>21</v>
      </c>
      <c r="E95" s="72">
        <f>E96+E97</f>
        <v>164.94726</v>
      </c>
      <c r="F95" s="72">
        <f>F96+F97</f>
        <v>164.31274999999999</v>
      </c>
      <c r="G95" s="87">
        <f>G96+G97</f>
        <v>137.45605</v>
      </c>
      <c r="H95" s="105"/>
      <c r="I95" s="48" t="s">
        <v>102</v>
      </c>
      <c r="J95" s="48" t="s">
        <v>103</v>
      </c>
      <c r="K95"/>
      <c r="L95"/>
      <c r="M95"/>
      <c r="N95"/>
      <c r="O95"/>
      <c r="P95"/>
      <c r="Q95"/>
      <c r="R95"/>
    </row>
    <row r="96" spans="1:18" s="1" customFormat="1" ht="15.75" customHeight="1">
      <c r="A96" s="15"/>
      <c r="B96" s="14" t="s">
        <v>54</v>
      </c>
      <c r="C96" s="13">
        <v>111</v>
      </c>
      <c r="D96" s="8" t="s">
        <v>75</v>
      </c>
      <c r="E96" s="76">
        <v>126.6876</v>
      </c>
      <c r="F96" s="76">
        <v>126.05309</v>
      </c>
      <c r="G96" s="76">
        <v>105.57299999999999</v>
      </c>
      <c r="H96" s="106"/>
      <c r="I96" s="76">
        <v>126.6876</v>
      </c>
      <c r="J96" s="113">
        <f>I96/12</f>
        <v>10.5573</v>
      </c>
      <c r="K96" s="12">
        <f>J96*2</f>
        <v>21.114599999999999</v>
      </c>
      <c r="L96" s="12">
        <f>I96-K96</f>
        <v>105.57300000000001</v>
      </c>
      <c r="M96"/>
      <c r="N96"/>
      <c r="O96"/>
      <c r="P96"/>
      <c r="Q96"/>
      <c r="R96"/>
    </row>
    <row r="97" spans="1:18" s="1" customFormat="1" ht="15.75" customHeight="1">
      <c r="A97" s="14"/>
      <c r="B97" s="16" t="s">
        <v>54</v>
      </c>
      <c r="C97" s="17">
        <v>119</v>
      </c>
      <c r="D97" s="8" t="s">
        <v>76</v>
      </c>
      <c r="E97" s="76">
        <v>38.259659999999997</v>
      </c>
      <c r="F97" s="76">
        <v>38.259659999999997</v>
      </c>
      <c r="G97" s="76">
        <v>31.883050000000001</v>
      </c>
      <c r="H97" s="106"/>
      <c r="I97" s="76">
        <v>38.259659999999997</v>
      </c>
      <c r="J97" s="113">
        <f>I97/12</f>
        <v>3.1883049999999997</v>
      </c>
      <c r="K97">
        <f>J97*2</f>
        <v>6.3766099999999994</v>
      </c>
      <c r="L97" s="12">
        <f>I97-K97</f>
        <v>31.883049999999997</v>
      </c>
      <c r="M97"/>
      <c r="N97"/>
      <c r="O97"/>
      <c r="P97"/>
      <c r="Q97"/>
    </row>
    <row r="98" spans="1:18" s="1" customFormat="1">
      <c r="A98" s="28"/>
      <c r="B98" s="5"/>
      <c r="C98" s="4"/>
      <c r="D98" s="108" t="s">
        <v>6</v>
      </c>
      <c r="E98" s="69">
        <f>E94+E88+E81+E76+E74+E72+E65+E59+E51+E49+E46+E10+E3</f>
        <v>2853.6727800000003</v>
      </c>
      <c r="F98" s="69">
        <f>F94+F88+F81+F76+F74+F72+F65+F64+F59+F51+F49+F46+F10+F3</f>
        <v>2779.2375004999999</v>
      </c>
      <c r="G98" s="109">
        <f>G94+G88+G81+G76+G74+G72+G65+G59+G51+G49+G46+G10+G3</f>
        <v>2714.3399980000004</v>
      </c>
      <c r="H98" s="95"/>
      <c r="I98" s="56"/>
      <c r="J98" s="48"/>
      <c r="K98" s="12">
        <f>K96+K97</f>
        <v>27.491209999999999</v>
      </c>
      <c r="L98"/>
      <c r="M98"/>
      <c r="N98"/>
      <c r="O98"/>
      <c r="P98"/>
      <c r="Q98"/>
      <c r="R98"/>
    </row>
    <row r="99" spans="1:18">
      <c r="A99" s="29"/>
      <c r="D99" s="7" t="s">
        <v>91</v>
      </c>
      <c r="E99" s="66"/>
      <c r="F99" s="66">
        <v>2.5000000000000001E-2</v>
      </c>
      <c r="G99" s="66">
        <v>0.05</v>
      </c>
      <c r="H99" s="95"/>
      <c r="I99" s="48"/>
      <c r="J99" s="48"/>
    </row>
    <row r="100" spans="1:18">
      <c r="E100" s="66"/>
      <c r="F100" s="66">
        <f>F101*2.5%</f>
        <v>71.262500000000003</v>
      </c>
      <c r="G100" s="66">
        <f>G101*5%</f>
        <v>142.85999999999999</v>
      </c>
      <c r="H100" s="95"/>
      <c r="I100" s="48"/>
      <c r="J100" s="48"/>
    </row>
    <row r="101" spans="1:18">
      <c r="D101" s="55" t="s">
        <v>97</v>
      </c>
      <c r="E101" s="65">
        <f>E102+E103</f>
        <v>2853.6727799999999</v>
      </c>
      <c r="F101" s="65">
        <f>F102+F103</f>
        <v>2850.5</v>
      </c>
      <c r="G101" s="90">
        <f>G102+G103</f>
        <v>2857.2</v>
      </c>
      <c r="H101" s="100"/>
      <c r="I101" s="48"/>
      <c r="J101" s="48"/>
    </row>
    <row r="102" spans="1:18">
      <c r="D102" s="51" t="s">
        <v>95</v>
      </c>
      <c r="E102" s="71">
        <v>2438.6727799999999</v>
      </c>
      <c r="F102" s="71">
        <v>2434.5</v>
      </c>
      <c r="G102" s="86">
        <v>2440.1999999999998</v>
      </c>
      <c r="H102" s="95"/>
      <c r="I102" s="56">
        <f>E102+100.2</f>
        <v>2538.8727799999997</v>
      </c>
      <c r="J102" s="48"/>
    </row>
    <row r="103" spans="1:18">
      <c r="D103" s="51" t="s">
        <v>98</v>
      </c>
      <c r="E103" s="71">
        <v>415</v>
      </c>
      <c r="F103" s="71">
        <v>416</v>
      </c>
      <c r="G103" s="71">
        <v>417</v>
      </c>
    </row>
    <row r="104" spans="1:18" s="1" customFormat="1">
      <c r="A104" s="5"/>
      <c r="B104" s="5"/>
      <c r="C104" s="4"/>
      <c r="D104" s="7"/>
      <c r="E104" s="71">
        <f>E101-E98</f>
        <v>0</v>
      </c>
      <c r="F104" s="65">
        <f>F101-F100</f>
        <v>2779.2375000000002</v>
      </c>
      <c r="G104" s="65">
        <f>G101-G100</f>
        <v>2714.3399999999997</v>
      </c>
      <c r="H104"/>
      <c r="I104"/>
      <c r="J104"/>
      <c r="K104"/>
      <c r="L104"/>
      <c r="M104"/>
      <c r="N104"/>
      <c r="O104"/>
      <c r="P104"/>
      <c r="Q104"/>
      <c r="R104"/>
    </row>
    <row r="105" spans="1:18">
      <c r="E105" s="71"/>
      <c r="F105" s="71">
        <f>F104-F98</f>
        <v>-4.9999971452052705E-7</v>
      </c>
      <c r="G105" s="71">
        <f>G104-G98</f>
        <v>1.9999993128294591E-6</v>
      </c>
    </row>
    <row r="107" spans="1:18" hidden="1"/>
    <row r="108" spans="1:18" hidden="1"/>
    <row r="109" spans="1:18" hidden="1"/>
    <row r="110" spans="1:18" hidden="1"/>
    <row r="111" spans="1:18" ht="13.5" hidden="1" customHeight="1"/>
    <row r="112" spans="1:18" ht="14.25" hidden="1" customHeight="1"/>
    <row r="113" ht="13.5" hidden="1" customHeight="1"/>
    <row r="114" hidden="1"/>
    <row r="115" hidden="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"/>
  <sheetViews>
    <sheetView topLeftCell="A42" workbookViewId="0">
      <selection activeCell="D17" sqref="D16:D17"/>
    </sheetView>
  </sheetViews>
  <sheetFormatPr defaultRowHeight="15"/>
  <cols>
    <col min="1" max="1" width="9.140625" style="5"/>
    <col min="2" max="2" width="19.7109375" style="5" customWidth="1"/>
    <col min="3" max="3" width="9.140625" style="4"/>
    <col min="4" max="4" width="38" style="7" customWidth="1"/>
    <col min="5" max="5" width="14.85546875" style="4" customWidth="1"/>
    <col min="6" max="6" width="11.28515625" style="4" customWidth="1"/>
    <col min="7" max="7" width="11.85546875" style="4" customWidth="1"/>
    <col min="8" max="8" width="12.42578125" customWidth="1"/>
    <col min="9" max="9" width="13.42578125" customWidth="1"/>
    <col min="10" max="10" width="13.7109375" customWidth="1"/>
    <col min="11" max="11" width="10.5703125" bestFit="1" customWidth="1"/>
    <col min="12" max="12" width="9.42578125" bestFit="1" customWidth="1"/>
    <col min="13" max="13" width="12.140625" customWidth="1"/>
    <col min="14" max="14" width="9.5703125" bestFit="1" customWidth="1"/>
    <col min="15" max="15" width="11.7109375" customWidth="1"/>
  </cols>
  <sheetData>
    <row r="1" spans="1:17">
      <c r="D1" s="7" t="s">
        <v>86</v>
      </c>
    </row>
    <row r="2" spans="1:17">
      <c r="A2" s="14" t="s">
        <v>0</v>
      </c>
      <c r="B2" s="14" t="s">
        <v>44</v>
      </c>
      <c r="C2" s="13" t="s">
        <v>1</v>
      </c>
      <c r="D2" s="8" t="s">
        <v>2</v>
      </c>
      <c r="E2" s="13">
        <v>2022</v>
      </c>
      <c r="F2" s="2">
        <v>2023</v>
      </c>
      <c r="G2" s="84">
        <v>2024</v>
      </c>
      <c r="H2" s="95"/>
      <c r="I2" s="48"/>
      <c r="J2" s="48"/>
      <c r="L2" s="48"/>
      <c r="M2" s="12"/>
      <c r="N2" s="12"/>
    </row>
    <row r="3" spans="1:17" s="1" customFormat="1">
      <c r="A3" s="21" t="s">
        <v>3</v>
      </c>
      <c r="B3" s="21"/>
      <c r="C3" s="22">
        <v>120</v>
      </c>
      <c r="D3" s="22" t="s">
        <v>4</v>
      </c>
      <c r="E3" s="67">
        <f>E4+E5</f>
        <v>630.33580274451992</v>
      </c>
      <c r="F3" s="67">
        <f>F4+F5</f>
        <v>630.33580274451992</v>
      </c>
      <c r="G3" s="85">
        <f>G4+G5</f>
        <v>630.33580274451992</v>
      </c>
      <c r="H3" s="103"/>
      <c r="I3" s="48"/>
      <c r="J3" s="48"/>
      <c r="K3"/>
      <c r="L3" s="48"/>
      <c r="M3" s="12"/>
      <c r="N3"/>
      <c r="O3" s="12"/>
      <c r="P3"/>
      <c r="Q3"/>
    </row>
    <row r="4" spans="1:17">
      <c r="A4" s="14"/>
      <c r="B4" s="14" t="s">
        <v>45</v>
      </c>
      <c r="C4" s="13">
        <v>121</v>
      </c>
      <c r="D4" s="8" t="s">
        <v>17</v>
      </c>
      <c r="E4" s="71">
        <v>484.12887999999998</v>
      </c>
      <c r="F4" s="71">
        <v>484.12887999999998</v>
      </c>
      <c r="G4" s="86">
        <v>484.12887999999998</v>
      </c>
      <c r="H4" s="81"/>
      <c r="I4" s="56"/>
      <c r="J4" s="56"/>
      <c r="K4" s="1"/>
    </row>
    <row r="5" spans="1:17">
      <c r="A5" s="14"/>
      <c r="B5" s="14" t="s">
        <v>45</v>
      </c>
      <c r="C5" s="13">
        <v>129</v>
      </c>
      <c r="D5" s="8" t="s">
        <v>18</v>
      </c>
      <c r="E5" s="71">
        <v>146.20692274452</v>
      </c>
      <c r="F5" s="71">
        <v>146.20692274452</v>
      </c>
      <c r="G5" s="86">
        <v>146.20692274452</v>
      </c>
      <c r="H5" s="96"/>
      <c r="I5" s="101"/>
      <c r="J5" s="56"/>
      <c r="M5" s="1"/>
    </row>
    <row r="6" spans="1:17" s="1" customFormat="1">
      <c r="A6" s="21" t="s">
        <v>5</v>
      </c>
      <c r="B6" s="21"/>
      <c r="C6" s="22"/>
      <c r="D6" s="22" t="s">
        <v>6</v>
      </c>
      <c r="E6" s="69">
        <f>E13+E19+E20+E26+E40+E41+E42+E43+E16</f>
        <v>553.18748000000005</v>
      </c>
      <c r="F6" s="67">
        <f>F13+F16+F19+F20+F26+F40+F41+F42+F43</f>
        <v>514.91029600451998</v>
      </c>
      <c r="G6" s="85">
        <f>G13+G16+G19+G20+G26+G40+G41+G42+G43</f>
        <v>523.73090000000002</v>
      </c>
      <c r="H6" s="103"/>
      <c r="I6" s="48"/>
      <c r="J6" s="48"/>
      <c r="K6"/>
      <c r="L6"/>
      <c r="M6"/>
      <c r="N6"/>
      <c r="O6"/>
      <c r="P6"/>
      <c r="Q6"/>
    </row>
    <row r="7" spans="1:17" ht="16.5" hidden="1" customHeight="1">
      <c r="A7" s="14"/>
      <c r="B7" s="14"/>
      <c r="C7" s="13"/>
      <c r="D7" s="11"/>
      <c r="E7" s="70"/>
      <c r="F7" s="71"/>
      <c r="G7" s="86"/>
      <c r="H7" s="95"/>
      <c r="I7" s="48"/>
      <c r="J7" s="48"/>
    </row>
    <row r="8" spans="1:17" ht="21" hidden="1" customHeight="1">
      <c r="A8" s="14"/>
      <c r="B8" s="14" t="s">
        <v>46</v>
      </c>
      <c r="C8" s="13"/>
      <c r="D8" s="11" t="s">
        <v>17</v>
      </c>
      <c r="E8" s="70"/>
      <c r="F8" s="71"/>
      <c r="G8" s="86"/>
      <c r="H8" s="95"/>
      <c r="I8" s="48"/>
      <c r="J8" s="60"/>
    </row>
    <row r="9" spans="1:17" ht="18.75" hidden="1" customHeight="1">
      <c r="A9" s="14"/>
      <c r="B9" s="14" t="s">
        <v>46</v>
      </c>
      <c r="C9" s="13"/>
      <c r="D9" s="11" t="s">
        <v>18</v>
      </c>
      <c r="E9" s="70"/>
      <c r="F9" s="71"/>
      <c r="G9" s="86"/>
      <c r="H9" s="95"/>
      <c r="I9" s="48"/>
      <c r="J9" s="97"/>
    </row>
    <row r="10" spans="1:17" ht="15.75" hidden="1" customHeight="1">
      <c r="A10" s="14"/>
      <c r="B10" s="14"/>
      <c r="C10" s="13"/>
      <c r="D10" s="11" t="s">
        <v>42</v>
      </c>
      <c r="E10" s="70"/>
      <c r="F10" s="71"/>
      <c r="G10" s="86"/>
      <c r="H10" s="95"/>
      <c r="I10" s="60"/>
      <c r="J10" s="60"/>
      <c r="K10" s="30"/>
    </row>
    <row r="11" spans="1:17" ht="16.5" hidden="1" customHeight="1">
      <c r="A11" s="14"/>
      <c r="B11" s="14" t="s">
        <v>43</v>
      </c>
      <c r="C11" s="13"/>
      <c r="D11" s="11">
        <v>121</v>
      </c>
      <c r="E11" s="70"/>
      <c r="F11" s="71"/>
      <c r="G11" s="86"/>
      <c r="H11" s="95"/>
      <c r="I11" s="60"/>
      <c r="J11" s="60"/>
    </row>
    <row r="12" spans="1:17" ht="16.5" hidden="1" customHeight="1">
      <c r="A12" s="14"/>
      <c r="B12" s="14" t="s">
        <v>43</v>
      </c>
      <c r="C12" s="13"/>
      <c r="D12" s="11">
        <v>129</v>
      </c>
      <c r="E12" s="70"/>
      <c r="F12" s="71"/>
      <c r="G12" s="86"/>
      <c r="H12" s="95"/>
      <c r="I12" s="60"/>
      <c r="J12" s="60"/>
      <c r="L12" s="1"/>
    </row>
    <row r="13" spans="1:17" ht="16.5" customHeight="1">
      <c r="A13" s="14"/>
      <c r="B13" s="15" t="s">
        <v>45</v>
      </c>
      <c r="C13" s="13"/>
      <c r="D13" s="11"/>
      <c r="E13" s="72">
        <f>E14+E15</f>
        <v>278.76420000000002</v>
      </c>
      <c r="F13" s="72">
        <f>F14+F15</f>
        <v>268.66419999999999</v>
      </c>
      <c r="G13" s="87">
        <f>G14+G15</f>
        <v>260.36419399548004</v>
      </c>
      <c r="H13" s="104"/>
      <c r="I13" s="60"/>
      <c r="J13" s="48"/>
    </row>
    <row r="14" spans="1:17" ht="16.5" customHeight="1">
      <c r="A14" s="14"/>
      <c r="B14" s="14" t="s">
        <v>45</v>
      </c>
      <c r="C14" s="13">
        <v>121</v>
      </c>
      <c r="D14" s="11" t="s">
        <v>17</v>
      </c>
      <c r="E14" s="34">
        <v>214.10461000000001</v>
      </c>
      <c r="F14" s="34">
        <v>206.34730999999999</v>
      </c>
      <c r="G14" s="88">
        <v>199.97250544967744</v>
      </c>
      <c r="H14" s="95"/>
      <c r="I14" s="102"/>
      <c r="J14" s="56"/>
      <c r="K14">
        <v>909.1</v>
      </c>
      <c r="L14">
        <v>899</v>
      </c>
      <c r="M14">
        <v>890.7</v>
      </c>
    </row>
    <row r="15" spans="1:17" ht="16.5" customHeight="1">
      <c r="A15" s="14"/>
      <c r="B15" s="14" t="s">
        <v>45</v>
      </c>
      <c r="C15" s="13">
        <v>129</v>
      </c>
      <c r="D15" s="11" t="s">
        <v>18</v>
      </c>
      <c r="E15" s="34">
        <v>64.659589999999994</v>
      </c>
      <c r="F15" s="34">
        <v>62.316890000000001</v>
      </c>
      <c r="G15" s="88">
        <v>60.391688545802594</v>
      </c>
      <c r="H15" s="95"/>
      <c r="I15" s="82"/>
      <c r="J15" s="56"/>
      <c r="K15" s="12">
        <f>E4+E5+E14+E15</f>
        <v>909.10000274451988</v>
      </c>
      <c r="L15" s="12">
        <f t="shared" ref="L15:M15" si="0">F4+F5+F14+F15</f>
        <v>899.00000274451986</v>
      </c>
      <c r="M15" s="12">
        <f t="shared" si="0"/>
        <v>890.69999673999996</v>
      </c>
    </row>
    <row r="16" spans="1:17" ht="16.5" customHeight="1">
      <c r="A16" s="14"/>
      <c r="B16" s="15" t="s">
        <v>54</v>
      </c>
      <c r="C16" s="10"/>
      <c r="D16" s="11"/>
      <c r="E16" s="72">
        <f>E17+E18</f>
        <v>190.40086000000002</v>
      </c>
      <c r="F16" s="72">
        <f>F17+F18</f>
        <v>100.50087600452004</v>
      </c>
      <c r="G16" s="87">
        <f>G17+G18</f>
        <v>116.02648600451995</v>
      </c>
      <c r="H16" s="104"/>
      <c r="I16" s="57"/>
      <c r="J16" s="48"/>
      <c r="K16" s="1"/>
      <c r="L16" s="1"/>
      <c r="M16" s="1"/>
      <c r="N16" s="1"/>
      <c r="O16" s="1"/>
      <c r="P16" s="1"/>
      <c r="Q16" s="1"/>
    </row>
    <row r="17" spans="1:17" ht="16.5" customHeight="1">
      <c r="A17" s="14"/>
      <c r="B17" s="14" t="s">
        <v>54</v>
      </c>
      <c r="C17" s="13">
        <v>121</v>
      </c>
      <c r="D17" s="11" t="s">
        <v>17</v>
      </c>
      <c r="E17" s="68">
        <v>146.23722000000001</v>
      </c>
      <c r="F17" s="68">
        <v>77.18961290669742</v>
      </c>
      <c r="G17" s="89">
        <v>89.114044550322546</v>
      </c>
      <c r="H17" s="105"/>
      <c r="I17" s="102"/>
      <c r="J17" s="56"/>
      <c r="K17" s="79">
        <f>K15-K14</f>
        <v>2.7445198611530941E-6</v>
      </c>
      <c r="L17" s="79">
        <f>L15-L14</f>
        <v>2.7445198611530941E-6</v>
      </c>
      <c r="M17" s="79">
        <f>M15-M14</f>
        <v>-3.2600000849924982E-6</v>
      </c>
    </row>
    <row r="18" spans="1:17" ht="16.5" customHeight="1">
      <c r="A18" s="14"/>
      <c r="B18" s="14" t="s">
        <v>54</v>
      </c>
      <c r="C18" s="13">
        <v>129</v>
      </c>
      <c r="D18" s="11" t="s">
        <v>18</v>
      </c>
      <c r="E18" s="68">
        <v>44.163640000000001</v>
      </c>
      <c r="F18" s="68">
        <v>23.311263097822618</v>
      </c>
      <c r="G18" s="89">
        <v>26.912441454197406</v>
      </c>
      <c r="H18" s="105"/>
      <c r="I18" s="82"/>
      <c r="J18" s="56"/>
      <c r="K18" s="60">
        <f>K17*100/130.2</f>
        <v>2.1079261606398574E-6</v>
      </c>
      <c r="L18" s="60">
        <f>L17*100/130.2</f>
        <v>2.1079261606398574E-6</v>
      </c>
      <c r="M18" s="80">
        <f>M17*100/130.2</f>
        <v>-2.5038403110541464E-6</v>
      </c>
    </row>
    <row r="19" spans="1:17" s="1" customFormat="1">
      <c r="A19" s="15"/>
      <c r="B19" s="15" t="s">
        <v>47</v>
      </c>
      <c r="C19" s="10">
        <v>244</v>
      </c>
      <c r="D19" s="11" t="s">
        <v>83</v>
      </c>
      <c r="E19" s="72">
        <v>1.5</v>
      </c>
      <c r="F19" s="65">
        <v>1.6</v>
      </c>
      <c r="G19" s="90">
        <v>1.6</v>
      </c>
      <c r="H19" s="95"/>
      <c r="I19" s="48"/>
      <c r="J19" s="60"/>
      <c r="K19">
        <f>K17*30.2/130.2</f>
        <v>6.3659370051323694E-7</v>
      </c>
      <c r="L19">
        <f>L17*30.2/130.2</f>
        <v>6.3659370051323694E-7</v>
      </c>
      <c r="M19" s="12">
        <f>M17*30.2/130.2</f>
        <v>-7.5615977393835214E-7</v>
      </c>
      <c r="N19"/>
      <c r="O19"/>
      <c r="P19"/>
      <c r="Q19"/>
    </row>
    <row r="20" spans="1:17">
      <c r="A20" s="14"/>
      <c r="B20" s="15" t="s">
        <v>46</v>
      </c>
      <c r="C20" s="10">
        <v>244</v>
      </c>
      <c r="D20" s="8"/>
      <c r="E20" s="72">
        <f>SUM(E21:E25)</f>
        <v>82.522419999999997</v>
      </c>
      <c r="F20" s="65">
        <f>F21+F22+F23+F24+F25</f>
        <v>144.14521999999999</v>
      </c>
      <c r="G20" s="90">
        <f>G21+G22+G23+G24+G25+G26</f>
        <v>145.74021999999999</v>
      </c>
      <c r="H20" s="95"/>
      <c r="I20" s="48"/>
      <c r="J20" s="60"/>
    </row>
    <row r="21" spans="1:17">
      <c r="A21" s="14"/>
      <c r="B21" s="64" t="s">
        <v>46</v>
      </c>
      <c r="C21" s="13"/>
      <c r="D21" s="8" t="s">
        <v>7</v>
      </c>
      <c r="E21" s="68"/>
      <c r="F21" s="71"/>
      <c r="G21" s="86"/>
      <c r="H21" s="95"/>
      <c r="I21" s="60"/>
      <c r="J21" s="48"/>
      <c r="K21" s="12">
        <f>E14-K18</f>
        <v>214.10460789207386</v>
      </c>
      <c r="L21" s="12">
        <f t="shared" ref="L21:M21" si="1">F14-L18</f>
        <v>206.34730789207384</v>
      </c>
      <c r="M21" s="12">
        <f t="shared" si="1"/>
        <v>199.97250795351775</v>
      </c>
    </row>
    <row r="22" spans="1:17">
      <c r="A22" s="14"/>
      <c r="B22" s="64" t="s">
        <v>46</v>
      </c>
      <c r="C22" s="13"/>
      <c r="D22" s="8" t="s">
        <v>33</v>
      </c>
      <c r="E22" s="68"/>
      <c r="F22" s="71"/>
      <c r="G22" s="86"/>
      <c r="H22" s="95"/>
      <c r="I22" s="97"/>
      <c r="J22" s="48"/>
      <c r="K22" s="12">
        <f>E15-K19</f>
        <v>64.659589363406297</v>
      </c>
      <c r="L22" s="12">
        <f t="shared" ref="L22:M22" si="2">F15-L19</f>
        <v>62.316889363406297</v>
      </c>
      <c r="M22" s="12">
        <f t="shared" si="2"/>
        <v>60.391689301962366</v>
      </c>
      <c r="N22" s="30"/>
      <c r="O22" s="30"/>
      <c r="P22" s="30"/>
      <c r="Q22" s="30"/>
    </row>
    <row r="23" spans="1:17">
      <c r="A23" s="14"/>
      <c r="B23" s="64" t="s">
        <v>46</v>
      </c>
      <c r="C23" s="13"/>
      <c r="D23" s="8" t="s">
        <v>85</v>
      </c>
      <c r="E23" s="68">
        <v>44</v>
      </c>
      <c r="F23" s="68">
        <v>104.1378</v>
      </c>
      <c r="G23" s="89">
        <v>104.1378</v>
      </c>
      <c r="H23" s="98"/>
      <c r="I23" s="60"/>
      <c r="J23" s="48"/>
    </row>
    <row r="24" spans="1:17">
      <c r="A24" s="14"/>
      <c r="B24" s="64" t="s">
        <v>46</v>
      </c>
      <c r="C24" s="13"/>
      <c r="D24" s="8" t="s">
        <v>84</v>
      </c>
      <c r="E24" s="68">
        <v>38.17</v>
      </c>
      <c r="F24" s="68">
        <v>39.655000000000001</v>
      </c>
      <c r="G24" s="89">
        <v>41.25</v>
      </c>
      <c r="H24" s="98"/>
      <c r="I24" s="60"/>
      <c r="J24" s="60"/>
      <c r="K24" s="1"/>
    </row>
    <row r="25" spans="1:17">
      <c r="A25" s="14"/>
      <c r="B25" s="64" t="s">
        <v>46</v>
      </c>
      <c r="C25" s="13"/>
      <c r="D25" s="8" t="s">
        <v>56</v>
      </c>
      <c r="E25" s="68">
        <v>0.35242000000000001</v>
      </c>
      <c r="F25" s="68">
        <v>0.35242000000000001</v>
      </c>
      <c r="G25" s="89">
        <v>0.35242000000000001</v>
      </c>
      <c r="H25" s="95"/>
      <c r="I25" s="60"/>
      <c r="J25" s="56"/>
      <c r="K25" s="1"/>
    </row>
    <row r="26" spans="1:17" ht="13.9" customHeight="1">
      <c r="A26" s="14"/>
      <c r="B26" s="15" t="s">
        <v>46</v>
      </c>
      <c r="C26" s="10">
        <v>244</v>
      </c>
      <c r="D26" s="8"/>
      <c r="E26" s="72">
        <f>E28+E32+E34+E42+E27+E31+E33</f>
        <v>0</v>
      </c>
      <c r="F26" s="71"/>
      <c r="G26" s="86"/>
      <c r="H26" s="95"/>
      <c r="I26" s="48"/>
      <c r="J26" s="48"/>
    </row>
    <row r="27" spans="1:17">
      <c r="A27" s="14"/>
      <c r="B27" s="14"/>
      <c r="C27" s="13"/>
      <c r="D27" s="8" t="s">
        <v>34</v>
      </c>
      <c r="E27" s="68"/>
      <c r="F27" s="71"/>
      <c r="G27" s="86"/>
      <c r="H27" s="95"/>
      <c r="I27" s="48"/>
      <c r="J27" s="48"/>
    </row>
    <row r="28" spans="1:17">
      <c r="A28" s="14"/>
      <c r="B28" s="14"/>
      <c r="C28" s="13"/>
      <c r="D28" s="8" t="s">
        <v>35</v>
      </c>
      <c r="E28" s="68"/>
      <c r="F28" s="71"/>
      <c r="G28" s="86"/>
      <c r="H28" s="95"/>
      <c r="I28" s="48"/>
      <c r="J28" s="48"/>
      <c r="L28" s="1"/>
      <c r="M28" s="1"/>
      <c r="N28" s="1"/>
      <c r="O28" s="1"/>
      <c r="P28" s="1"/>
      <c r="Q28" s="1"/>
    </row>
    <row r="29" spans="1:17">
      <c r="A29" s="14"/>
      <c r="B29" s="14"/>
      <c r="C29" s="13"/>
      <c r="D29" s="8" t="s">
        <v>57</v>
      </c>
      <c r="E29" s="68"/>
      <c r="F29" s="71"/>
      <c r="G29" s="86"/>
      <c r="H29" s="95"/>
      <c r="I29" s="48"/>
      <c r="J29" s="48"/>
      <c r="L29" s="1"/>
      <c r="M29" s="1"/>
      <c r="N29" s="1"/>
      <c r="O29" s="1"/>
      <c r="P29" s="1"/>
      <c r="Q29" s="1"/>
    </row>
    <row r="30" spans="1:17">
      <c r="A30" s="14"/>
      <c r="B30" s="14"/>
      <c r="C30" s="13"/>
      <c r="D30" s="8" t="s">
        <v>58</v>
      </c>
      <c r="E30" s="68"/>
      <c r="F30" s="71"/>
      <c r="G30" s="86"/>
      <c r="H30" s="95"/>
      <c r="I30" s="48"/>
      <c r="J30" s="48"/>
      <c r="L30" s="1"/>
      <c r="M30" s="1"/>
      <c r="N30" s="1"/>
      <c r="O30" s="1"/>
      <c r="P30" s="1"/>
      <c r="Q30" s="1"/>
    </row>
    <row r="31" spans="1:17">
      <c r="A31" s="14"/>
      <c r="B31" s="14"/>
      <c r="C31" s="13"/>
      <c r="D31" s="8" t="s">
        <v>8</v>
      </c>
      <c r="E31" s="68"/>
      <c r="F31" s="71"/>
      <c r="G31" s="86"/>
      <c r="H31" s="95"/>
      <c r="I31" s="48"/>
      <c r="J31" s="48"/>
    </row>
    <row r="32" spans="1:17">
      <c r="A32" s="14"/>
      <c r="B32" s="14"/>
      <c r="C32" s="13"/>
      <c r="D32" s="9" t="s">
        <v>9</v>
      </c>
      <c r="E32" s="68"/>
      <c r="F32" s="71"/>
      <c r="G32" s="86"/>
      <c r="H32" s="95"/>
      <c r="I32" s="60"/>
      <c r="J32" s="60"/>
    </row>
    <row r="33" spans="1:18" ht="15" customHeight="1">
      <c r="A33" s="14"/>
      <c r="B33" s="14"/>
      <c r="C33" s="13"/>
      <c r="D33" s="8" t="s">
        <v>30</v>
      </c>
      <c r="E33" s="68"/>
      <c r="F33" s="71"/>
      <c r="G33" s="86"/>
      <c r="H33" s="98"/>
      <c r="I33" s="60"/>
      <c r="J33" s="60"/>
    </row>
    <row r="34" spans="1:18">
      <c r="A34" s="14"/>
      <c r="B34" s="14"/>
      <c r="C34" s="13"/>
      <c r="D34" s="9" t="s">
        <v>10</v>
      </c>
      <c r="E34" s="68"/>
      <c r="F34" s="71"/>
      <c r="G34" s="86"/>
      <c r="H34" s="95"/>
      <c r="I34" s="48"/>
      <c r="J34" s="60"/>
      <c r="K34" s="1"/>
    </row>
    <row r="35" spans="1:18" hidden="1">
      <c r="A35" s="14"/>
      <c r="B35" s="14"/>
      <c r="C35" s="13"/>
      <c r="D35" s="8" t="s">
        <v>36</v>
      </c>
      <c r="E35" s="68"/>
      <c r="F35" s="71"/>
      <c r="G35" s="86"/>
      <c r="H35" s="95"/>
      <c r="I35" s="48"/>
      <c r="J35" s="60"/>
      <c r="K35" s="1"/>
    </row>
    <row r="36" spans="1:18" hidden="1">
      <c r="A36" s="14"/>
      <c r="B36" s="14"/>
      <c r="C36" s="13"/>
      <c r="D36" s="8" t="s">
        <v>37</v>
      </c>
      <c r="E36" s="68"/>
      <c r="F36" s="71"/>
      <c r="G36" s="86"/>
      <c r="H36" s="95"/>
      <c r="I36" s="48"/>
      <c r="J36" s="60"/>
      <c r="K36" s="1"/>
      <c r="L36" s="1"/>
      <c r="M36" s="1"/>
      <c r="N36" s="1"/>
      <c r="O36" s="1"/>
      <c r="P36" s="1"/>
      <c r="Q36" s="1"/>
    </row>
    <row r="37" spans="1:18" hidden="1">
      <c r="A37" s="14"/>
      <c r="B37" s="14"/>
      <c r="C37" s="13"/>
      <c r="D37" s="8" t="s">
        <v>38</v>
      </c>
      <c r="E37" s="68"/>
      <c r="F37" s="71"/>
      <c r="G37" s="86"/>
      <c r="H37" s="95"/>
      <c r="I37" s="60"/>
      <c r="J37" s="60"/>
      <c r="K37" s="1"/>
      <c r="L37" s="1"/>
      <c r="M37" s="1"/>
      <c r="N37" s="1"/>
      <c r="O37" s="1"/>
      <c r="P37" s="1"/>
      <c r="Q37" s="1"/>
      <c r="R37" s="1"/>
    </row>
    <row r="38" spans="1:18" hidden="1">
      <c r="A38" s="14"/>
      <c r="B38" s="14"/>
      <c r="C38" s="13"/>
      <c r="D38" s="8" t="s">
        <v>39</v>
      </c>
      <c r="E38" s="68"/>
      <c r="F38" s="71"/>
      <c r="G38" s="86"/>
      <c r="H38" s="95"/>
      <c r="I38" s="48"/>
      <c r="J38" s="60"/>
      <c r="K38" s="1"/>
    </row>
    <row r="39" spans="1:18">
      <c r="A39" s="14"/>
      <c r="B39" s="14"/>
      <c r="C39" s="13"/>
      <c r="D39" s="8" t="s">
        <v>72</v>
      </c>
      <c r="E39" s="68"/>
      <c r="F39" s="71"/>
      <c r="G39" s="86"/>
      <c r="H39" s="95"/>
      <c r="I39" s="48"/>
      <c r="J39" s="60"/>
      <c r="K39" s="1"/>
    </row>
    <row r="40" spans="1:18" hidden="1">
      <c r="A40" s="14"/>
      <c r="B40" s="15" t="s">
        <v>60</v>
      </c>
      <c r="C40" s="10">
        <v>244</v>
      </c>
      <c r="D40" s="11" t="s">
        <v>70</v>
      </c>
      <c r="E40" s="72"/>
      <c r="F40" s="71"/>
      <c r="G40" s="86"/>
      <c r="H40" s="95"/>
      <c r="I40" s="48"/>
      <c r="J40" s="60"/>
      <c r="K40" s="1"/>
    </row>
    <row r="41" spans="1:18" hidden="1">
      <c r="A41" s="14"/>
      <c r="B41" s="15" t="s">
        <v>61</v>
      </c>
      <c r="C41" s="10">
        <v>244</v>
      </c>
      <c r="D41" s="11" t="s">
        <v>71</v>
      </c>
      <c r="E41" s="72"/>
      <c r="F41" s="71"/>
      <c r="G41" s="86"/>
      <c r="H41" s="95"/>
      <c r="I41" s="48"/>
      <c r="J41" s="60"/>
      <c r="K41" s="1"/>
    </row>
    <row r="42" spans="1:18">
      <c r="A42" s="14"/>
      <c r="B42" s="15" t="s">
        <v>46</v>
      </c>
      <c r="C42" s="10">
        <v>852</v>
      </c>
      <c r="D42" s="11" t="s">
        <v>11</v>
      </c>
      <c r="E42" s="72"/>
      <c r="F42" s="71"/>
      <c r="G42" s="86"/>
      <c r="H42" s="95"/>
      <c r="I42" s="48"/>
      <c r="J42" s="60"/>
      <c r="K42" s="1"/>
    </row>
    <row r="43" spans="1:18">
      <c r="A43" s="14"/>
      <c r="B43" s="15"/>
      <c r="C43" s="10"/>
      <c r="D43" s="11" t="s">
        <v>92</v>
      </c>
      <c r="E43" s="72"/>
      <c r="F43" s="65"/>
      <c r="G43" s="90"/>
      <c r="H43" s="95"/>
      <c r="I43" s="48"/>
      <c r="J43" s="60"/>
      <c r="K43" s="1"/>
      <c r="R43" s="30"/>
    </row>
    <row r="44" spans="1:18" s="1" customFormat="1">
      <c r="A44" s="21" t="s">
        <v>12</v>
      </c>
      <c r="B44" s="21"/>
      <c r="C44" s="22"/>
      <c r="D44" s="26" t="s">
        <v>13</v>
      </c>
      <c r="E44" s="69">
        <f>E45+E46</f>
        <v>185.43</v>
      </c>
      <c r="F44" s="67">
        <f>F45+F46</f>
        <v>185.43</v>
      </c>
      <c r="G44" s="85">
        <f>G45+G46</f>
        <v>185.43</v>
      </c>
      <c r="H44" s="95"/>
      <c r="I44" s="48"/>
      <c r="J44" s="60"/>
      <c r="L44"/>
      <c r="M44"/>
      <c r="N44"/>
      <c r="O44"/>
      <c r="P44"/>
      <c r="Q44"/>
      <c r="R44"/>
    </row>
    <row r="45" spans="1:18">
      <c r="A45" s="14"/>
      <c r="B45" s="14" t="s">
        <v>48</v>
      </c>
      <c r="C45" s="13">
        <v>540</v>
      </c>
      <c r="D45" s="8" t="s">
        <v>87</v>
      </c>
      <c r="E45" s="68">
        <v>175.54900000000001</v>
      </c>
      <c r="F45" s="68">
        <v>175.54900000000001</v>
      </c>
      <c r="G45" s="89">
        <v>175.54900000000001</v>
      </c>
      <c r="H45" s="95"/>
      <c r="I45" s="60"/>
      <c r="J45" s="60"/>
      <c r="K45" s="1"/>
    </row>
    <row r="46" spans="1:18">
      <c r="A46" s="14"/>
      <c r="B46" s="14" t="s">
        <v>49</v>
      </c>
      <c r="C46" s="13">
        <v>540</v>
      </c>
      <c r="D46" s="8" t="s">
        <v>88</v>
      </c>
      <c r="E46" s="68">
        <v>9.8810000000000002</v>
      </c>
      <c r="F46" s="68">
        <v>9.8810000000000002</v>
      </c>
      <c r="G46" s="89">
        <v>9.8810000000000002</v>
      </c>
      <c r="H46" s="95"/>
      <c r="I46" s="60"/>
      <c r="J46" s="60"/>
      <c r="K46" s="1"/>
      <c r="L46" s="1"/>
      <c r="M46" s="1"/>
      <c r="N46" s="1"/>
      <c r="O46" s="1"/>
      <c r="P46" s="1"/>
      <c r="Q46" s="1"/>
    </row>
    <row r="47" spans="1:18">
      <c r="A47" s="21" t="s">
        <v>15</v>
      </c>
      <c r="B47" s="21" t="s">
        <v>50</v>
      </c>
      <c r="C47" s="22">
        <v>870</v>
      </c>
      <c r="D47" s="26" t="s">
        <v>14</v>
      </c>
      <c r="E47" s="69">
        <v>1</v>
      </c>
      <c r="F47" s="73">
        <v>1</v>
      </c>
      <c r="G47" s="91">
        <v>1</v>
      </c>
      <c r="H47" s="95"/>
      <c r="I47" s="60"/>
      <c r="J47" s="60"/>
      <c r="K47" s="1"/>
      <c r="L47" s="1"/>
      <c r="M47" s="1"/>
      <c r="N47" s="1"/>
      <c r="O47" s="1"/>
      <c r="P47" s="1"/>
      <c r="Q47" s="1"/>
    </row>
    <row r="48" spans="1:18">
      <c r="A48" s="15"/>
      <c r="B48" s="15"/>
      <c r="C48" s="10"/>
      <c r="D48" s="11"/>
      <c r="E48" s="72"/>
      <c r="F48" s="71"/>
      <c r="G48" s="86"/>
      <c r="H48" s="95"/>
      <c r="I48" s="60"/>
      <c r="J48" s="60"/>
      <c r="K48" s="1"/>
      <c r="L48" s="1"/>
      <c r="M48" s="1"/>
      <c r="N48" s="1"/>
      <c r="O48" s="1"/>
      <c r="P48" s="1"/>
      <c r="Q48" s="1"/>
    </row>
    <row r="49" spans="1:16" s="1" customFormat="1">
      <c r="A49" s="21" t="s">
        <v>62</v>
      </c>
      <c r="B49" s="21"/>
      <c r="C49" s="22"/>
      <c r="D49" s="26"/>
      <c r="E49" s="69">
        <f>E50+E53</f>
        <v>414.72785999999996</v>
      </c>
      <c r="F49" s="67">
        <f>F50</f>
        <v>310.82846999999998</v>
      </c>
      <c r="G49" s="85">
        <f>G50</f>
        <v>238.52786</v>
      </c>
      <c r="H49" s="103"/>
      <c r="I49" s="60"/>
      <c r="J49" s="60"/>
    </row>
    <row r="50" spans="1:16" s="30" customFormat="1">
      <c r="A50" s="14"/>
      <c r="B50" s="15" t="s">
        <v>54</v>
      </c>
      <c r="C50" s="10"/>
      <c r="D50" s="11"/>
      <c r="E50" s="72">
        <f>E51+E52</f>
        <v>394.72785999999996</v>
      </c>
      <c r="F50" s="72">
        <f>F51+F52</f>
        <v>310.82846999999998</v>
      </c>
      <c r="G50" s="87">
        <f>G51+G52</f>
        <v>238.52786</v>
      </c>
      <c r="H50" s="104"/>
      <c r="I50" s="60"/>
      <c r="J50" s="60"/>
      <c r="K50" s="1"/>
      <c r="L50" s="1"/>
      <c r="M50" s="1"/>
      <c r="N50" s="1"/>
      <c r="O50" s="1"/>
      <c r="P50" s="1"/>
    </row>
    <row r="51" spans="1:16">
      <c r="A51" s="14"/>
      <c r="B51" s="15" t="s">
        <v>54</v>
      </c>
      <c r="C51" s="13">
        <v>111</v>
      </c>
      <c r="D51" s="8" t="s">
        <v>75</v>
      </c>
      <c r="E51" s="76">
        <v>303.17039999999997</v>
      </c>
      <c r="F51" s="76">
        <v>238.73155</v>
      </c>
      <c r="G51" s="92">
        <v>183.20113000000001</v>
      </c>
      <c r="H51" s="106"/>
      <c r="I51" s="60"/>
      <c r="J51" s="80"/>
      <c r="K51" s="1"/>
      <c r="L51" s="1"/>
      <c r="M51" s="1"/>
      <c r="N51" s="1"/>
      <c r="O51" s="1"/>
      <c r="P51" s="1"/>
    </row>
    <row r="52" spans="1:16">
      <c r="A52" s="14"/>
      <c r="B52" s="15" t="s">
        <v>54</v>
      </c>
      <c r="C52" s="13">
        <v>119</v>
      </c>
      <c r="D52" s="8" t="s">
        <v>76</v>
      </c>
      <c r="E52" s="76">
        <v>91.557460000000006</v>
      </c>
      <c r="F52" s="76">
        <v>72.096919999999997</v>
      </c>
      <c r="G52" s="92">
        <v>55.326729999999998</v>
      </c>
      <c r="H52" s="106"/>
      <c r="I52" s="60"/>
      <c r="J52" s="80"/>
      <c r="K52" s="1"/>
      <c r="L52" s="1"/>
      <c r="M52" s="1"/>
      <c r="N52" s="1"/>
      <c r="O52" s="1"/>
    </row>
    <row r="53" spans="1:16">
      <c r="A53" s="14"/>
      <c r="B53" s="15" t="s">
        <v>50</v>
      </c>
      <c r="C53" s="10"/>
      <c r="D53" s="11" t="s">
        <v>73</v>
      </c>
      <c r="E53" s="72">
        <f>E54+E55</f>
        <v>20</v>
      </c>
      <c r="F53" s="71">
        <v>0</v>
      </c>
      <c r="G53" s="86">
        <v>0</v>
      </c>
      <c r="H53" s="95"/>
      <c r="I53" s="60"/>
      <c r="J53" s="60"/>
      <c r="K53" s="1"/>
      <c r="L53" s="1"/>
      <c r="M53" s="1"/>
      <c r="N53" s="1"/>
      <c r="O53" s="1"/>
    </row>
    <row r="54" spans="1:16">
      <c r="A54" s="14"/>
      <c r="B54" s="14" t="s">
        <v>50</v>
      </c>
      <c r="C54" s="13">
        <v>111</v>
      </c>
      <c r="D54" s="8" t="s">
        <v>75</v>
      </c>
      <c r="E54" s="68">
        <v>15.36098</v>
      </c>
      <c r="F54" s="71"/>
      <c r="G54" s="86"/>
      <c r="H54" s="95"/>
      <c r="I54" s="60"/>
      <c r="J54" s="60"/>
      <c r="K54" s="1"/>
      <c r="L54" s="1"/>
      <c r="M54" s="1"/>
      <c r="N54" s="1"/>
      <c r="O54" s="1"/>
    </row>
    <row r="55" spans="1:16">
      <c r="A55" s="14"/>
      <c r="B55" s="14" t="s">
        <v>50</v>
      </c>
      <c r="C55" s="13">
        <v>119</v>
      </c>
      <c r="D55" s="8" t="s">
        <v>76</v>
      </c>
      <c r="E55" s="68">
        <v>4.6390200000000004</v>
      </c>
      <c r="F55" s="71"/>
      <c r="G55" s="86"/>
      <c r="H55" s="95"/>
      <c r="I55" s="60"/>
      <c r="J55" s="60"/>
      <c r="K55" s="1"/>
      <c r="L55" s="1"/>
      <c r="M55" s="1"/>
      <c r="N55" s="1"/>
      <c r="O55" s="1"/>
    </row>
    <row r="56" spans="1:16" s="1" customFormat="1" hidden="1">
      <c r="A56" s="14"/>
      <c r="B56" s="15" t="s">
        <v>63</v>
      </c>
      <c r="C56" s="10">
        <v>244</v>
      </c>
      <c r="D56" s="11" t="s">
        <v>74</v>
      </c>
      <c r="E56" s="72"/>
      <c r="F56" s="71"/>
      <c r="G56" s="86"/>
      <c r="H56" s="95"/>
      <c r="I56" s="60"/>
      <c r="J56" s="60"/>
      <c r="P56"/>
    </row>
    <row r="57" spans="1:16" s="1" customFormat="1">
      <c r="A57" s="21" t="s">
        <v>16</v>
      </c>
      <c r="B57" s="21"/>
      <c r="C57" s="22"/>
      <c r="D57" s="26" t="s">
        <v>89</v>
      </c>
      <c r="E57" s="69">
        <f>E58+E60+E59</f>
        <v>146.9</v>
      </c>
      <c r="F57" s="67">
        <f>F58+F59+F60</f>
        <v>150.80000000000001</v>
      </c>
      <c r="G57" s="85">
        <f>G58+G59+G60</f>
        <v>156.19999999999999</v>
      </c>
      <c r="H57" s="95"/>
      <c r="I57" s="60"/>
      <c r="J57" s="60"/>
    </row>
    <row r="58" spans="1:16" s="1" customFormat="1">
      <c r="A58" s="14"/>
      <c r="B58" s="14" t="s">
        <v>51</v>
      </c>
      <c r="C58" s="13">
        <v>121</v>
      </c>
      <c r="D58" s="8" t="s">
        <v>19</v>
      </c>
      <c r="E58" s="77">
        <v>92.102400000000003</v>
      </c>
      <c r="F58" s="77">
        <v>92.102400000000003</v>
      </c>
      <c r="G58" s="93">
        <v>92.102400000000003</v>
      </c>
      <c r="H58" s="95"/>
      <c r="I58" s="60"/>
      <c r="J58" s="60"/>
    </row>
    <row r="59" spans="1:16">
      <c r="A59" s="14"/>
      <c r="B59" s="14" t="s">
        <v>51</v>
      </c>
      <c r="C59" s="13">
        <v>129</v>
      </c>
      <c r="D59" s="8" t="s">
        <v>18</v>
      </c>
      <c r="E59" s="78">
        <v>27.814920000000001</v>
      </c>
      <c r="F59" s="78">
        <v>27.814920000000001</v>
      </c>
      <c r="G59" s="94">
        <v>27.814920000000001</v>
      </c>
      <c r="H59" s="95"/>
      <c r="I59" s="60"/>
      <c r="J59" s="60"/>
      <c r="K59" s="1"/>
      <c r="L59" s="1"/>
      <c r="M59" s="1"/>
      <c r="N59" s="1"/>
      <c r="O59" s="1"/>
    </row>
    <row r="60" spans="1:16">
      <c r="A60" s="14"/>
      <c r="B60" s="14" t="s">
        <v>51</v>
      </c>
      <c r="C60" s="13">
        <v>244</v>
      </c>
      <c r="D60" s="8" t="s">
        <v>8</v>
      </c>
      <c r="E60" s="42">
        <v>26.982679999999998</v>
      </c>
      <c r="F60" s="42">
        <v>30.882680000000001</v>
      </c>
      <c r="G60" s="92">
        <v>36.282679999999999</v>
      </c>
      <c r="H60" s="95"/>
      <c r="I60" s="60"/>
      <c r="J60" s="60"/>
      <c r="K60" s="1"/>
      <c r="L60" s="1"/>
      <c r="M60" s="1"/>
      <c r="N60" s="1"/>
      <c r="O60" s="1"/>
    </row>
    <row r="61" spans="1:16">
      <c r="A61" s="14"/>
      <c r="B61" s="14"/>
      <c r="C61" s="13"/>
      <c r="D61" s="8"/>
      <c r="E61" s="68"/>
      <c r="F61" s="71"/>
      <c r="G61" s="86"/>
      <c r="H61" s="95"/>
      <c r="I61" s="60"/>
      <c r="J61" s="60"/>
      <c r="K61" s="1"/>
      <c r="L61" s="1"/>
      <c r="M61" s="1"/>
      <c r="N61" s="1"/>
    </row>
    <row r="62" spans="1:16" hidden="1">
      <c r="A62" s="23" t="s">
        <v>64</v>
      </c>
      <c r="B62" s="23" t="s">
        <v>50</v>
      </c>
      <c r="C62" s="24">
        <v>244</v>
      </c>
      <c r="D62" s="25" t="s">
        <v>77</v>
      </c>
      <c r="E62" s="74"/>
      <c r="F62" s="73"/>
      <c r="G62" s="91"/>
      <c r="H62" s="95"/>
      <c r="I62" s="60"/>
      <c r="J62" s="60"/>
      <c r="K62" s="1"/>
      <c r="L62" s="1"/>
      <c r="M62" s="1"/>
      <c r="N62" s="1"/>
    </row>
    <row r="63" spans="1:16">
      <c r="A63" s="21" t="s">
        <v>20</v>
      </c>
      <c r="B63" s="21"/>
      <c r="C63" s="22"/>
      <c r="D63" s="26" t="s">
        <v>21</v>
      </c>
      <c r="E63" s="69">
        <f>E64+E69</f>
        <v>0</v>
      </c>
      <c r="F63" s="73">
        <f>F64</f>
        <v>0</v>
      </c>
      <c r="G63" s="91">
        <f>G64</f>
        <v>0</v>
      </c>
      <c r="H63" s="107"/>
      <c r="I63" s="60"/>
      <c r="J63" s="60"/>
      <c r="K63" s="1"/>
      <c r="L63" s="1"/>
      <c r="M63" s="1"/>
      <c r="N63" s="1"/>
    </row>
    <row r="64" spans="1:16" s="1" customFormat="1" ht="15.75" customHeight="1">
      <c r="A64" s="15"/>
      <c r="B64" s="15" t="s">
        <v>50</v>
      </c>
      <c r="C64" s="32"/>
      <c r="D64" s="32"/>
      <c r="E64" s="65">
        <f>E65+E66+E67+E68</f>
        <v>0</v>
      </c>
      <c r="F64" s="71">
        <f>F65+F66</f>
        <v>0</v>
      </c>
      <c r="G64" s="86">
        <f>G65+G66</f>
        <v>0</v>
      </c>
      <c r="H64" s="95"/>
      <c r="I64" s="60"/>
      <c r="J64" s="60"/>
      <c r="O64"/>
    </row>
    <row r="65" spans="1:18" s="1" customFormat="1" ht="31.15" customHeight="1">
      <c r="A65" s="14"/>
      <c r="B65" s="14" t="s">
        <v>50</v>
      </c>
      <c r="C65" s="10"/>
      <c r="D65" s="53" t="s">
        <v>93</v>
      </c>
      <c r="E65" s="75"/>
      <c r="F65" s="71"/>
      <c r="G65" s="86"/>
      <c r="H65" s="95"/>
      <c r="I65" s="97"/>
      <c r="J65" s="97"/>
      <c r="K65" s="31"/>
      <c r="L65" s="31"/>
      <c r="M65" s="31"/>
      <c r="N65" s="31"/>
      <c r="O65"/>
    </row>
    <row r="66" spans="1:18">
      <c r="A66" s="14"/>
      <c r="B66" s="14" t="s">
        <v>50</v>
      </c>
      <c r="C66" s="13"/>
      <c r="D66" s="8" t="s">
        <v>7</v>
      </c>
      <c r="E66" s="68"/>
      <c r="F66" s="71"/>
      <c r="G66" s="86"/>
      <c r="H66" s="95"/>
      <c r="I66" s="48"/>
      <c r="J66" s="60"/>
      <c r="K66" s="1"/>
      <c r="L66" s="1"/>
      <c r="M66" s="1"/>
      <c r="N66" s="1"/>
      <c r="O66" s="1"/>
    </row>
    <row r="67" spans="1:18" hidden="1">
      <c r="A67" s="14"/>
      <c r="B67" s="14" t="s">
        <v>50</v>
      </c>
      <c r="C67" s="13"/>
      <c r="D67" s="8" t="s">
        <v>94</v>
      </c>
      <c r="E67" s="66"/>
      <c r="F67" s="71"/>
      <c r="G67" s="86"/>
      <c r="H67" s="95"/>
      <c r="I67" s="48"/>
      <c r="J67" s="48"/>
      <c r="L67" s="1"/>
      <c r="M67" s="1"/>
      <c r="N67" s="1"/>
      <c r="O67" s="1"/>
      <c r="P67" s="1"/>
      <c r="Q67" s="1"/>
      <c r="R67" s="1"/>
    </row>
    <row r="68" spans="1:18" hidden="1">
      <c r="A68" s="14"/>
      <c r="B68" s="14" t="s">
        <v>50</v>
      </c>
      <c r="C68" s="13"/>
      <c r="D68" s="8" t="s">
        <v>59</v>
      </c>
      <c r="E68" s="68"/>
      <c r="F68" s="71"/>
      <c r="G68" s="86"/>
      <c r="H68" s="95"/>
      <c r="I68" s="48"/>
      <c r="J68" s="48"/>
      <c r="L68" s="1"/>
      <c r="M68" s="1"/>
      <c r="N68" s="1"/>
      <c r="O68" s="1"/>
      <c r="P68" s="1"/>
      <c r="Q68" s="1"/>
      <c r="R68" s="1"/>
    </row>
    <row r="69" spans="1:18" hidden="1">
      <c r="A69" s="14"/>
      <c r="B69" s="15" t="s">
        <v>65</v>
      </c>
      <c r="C69" s="10">
        <v>244</v>
      </c>
      <c r="D69" s="11" t="s">
        <v>78</v>
      </c>
      <c r="E69" s="72"/>
      <c r="F69" s="71"/>
      <c r="G69" s="86"/>
      <c r="H69" s="95"/>
      <c r="I69" s="60"/>
      <c r="J69" s="48"/>
      <c r="R69" s="1"/>
    </row>
    <row r="70" spans="1:18">
      <c r="A70" s="21" t="s">
        <v>28</v>
      </c>
      <c r="B70" s="21" t="s">
        <v>52</v>
      </c>
      <c r="C70" s="22"/>
      <c r="D70" s="26" t="s">
        <v>29</v>
      </c>
      <c r="E70" s="69"/>
      <c r="F70" s="73"/>
      <c r="G70" s="91"/>
      <c r="H70" s="95"/>
      <c r="I70" s="48"/>
      <c r="J70" s="48"/>
      <c r="R70" s="1"/>
    </row>
    <row r="71" spans="1:18">
      <c r="A71" s="14"/>
      <c r="B71" s="14"/>
      <c r="C71" s="13"/>
      <c r="D71" s="8"/>
      <c r="E71" s="68"/>
      <c r="F71" s="71"/>
      <c r="G71" s="86"/>
      <c r="H71" s="95"/>
      <c r="I71" s="48"/>
      <c r="J71" s="48"/>
      <c r="R71" s="1"/>
    </row>
    <row r="72" spans="1:18">
      <c r="A72" s="21" t="s">
        <v>31</v>
      </c>
      <c r="B72" s="21" t="s">
        <v>50</v>
      </c>
      <c r="C72" s="22">
        <v>244</v>
      </c>
      <c r="D72" s="26" t="s">
        <v>32</v>
      </c>
      <c r="E72" s="69"/>
      <c r="F72" s="73"/>
      <c r="G72" s="91"/>
      <c r="H72" s="95"/>
      <c r="I72" s="48"/>
      <c r="J72" s="48"/>
      <c r="R72" s="1"/>
    </row>
    <row r="73" spans="1:18">
      <c r="A73" s="15"/>
      <c r="B73" s="15"/>
      <c r="C73" s="10"/>
      <c r="D73" s="11"/>
      <c r="E73" s="75"/>
      <c r="F73" s="71"/>
      <c r="G73" s="86"/>
      <c r="H73" s="95"/>
      <c r="I73" s="48"/>
      <c r="J73" s="48"/>
      <c r="R73" s="1"/>
    </row>
    <row r="74" spans="1:18" s="1" customFormat="1">
      <c r="A74" s="21" t="s">
        <v>22</v>
      </c>
      <c r="B74" s="21"/>
      <c r="C74" s="22"/>
      <c r="D74" s="26" t="s">
        <v>21</v>
      </c>
      <c r="E74" s="69">
        <f>E75+E76+E77</f>
        <v>78.3</v>
      </c>
      <c r="F74" s="73">
        <f>F75+F76+F77</f>
        <v>42.3</v>
      </c>
      <c r="G74" s="91">
        <f>G75+G76+G77</f>
        <v>42.3</v>
      </c>
      <c r="H74" s="107"/>
      <c r="I74" s="48"/>
      <c r="J74" s="48"/>
      <c r="K74" s="12"/>
    </row>
    <row r="75" spans="1:18" s="1" customFormat="1">
      <c r="A75" s="15"/>
      <c r="B75" s="15" t="s">
        <v>66</v>
      </c>
      <c r="C75" s="10">
        <v>244</v>
      </c>
      <c r="D75" s="11" t="s">
        <v>40</v>
      </c>
      <c r="E75" s="75"/>
      <c r="F75" s="71"/>
      <c r="G75" s="86"/>
      <c r="H75" s="95"/>
      <c r="I75" s="48"/>
      <c r="J75" s="48"/>
      <c r="K75"/>
      <c r="L75"/>
      <c r="M75"/>
      <c r="N75"/>
      <c r="O75"/>
      <c r="P75"/>
      <c r="Q75"/>
    </row>
    <row r="76" spans="1:18" s="1" customFormat="1">
      <c r="A76" s="15"/>
      <c r="B76" s="15" t="s">
        <v>53</v>
      </c>
      <c r="C76" s="10">
        <v>244</v>
      </c>
      <c r="D76" s="11" t="s">
        <v>79</v>
      </c>
      <c r="E76" s="75">
        <v>36</v>
      </c>
      <c r="F76" s="71"/>
      <c r="G76" s="86"/>
      <c r="H76" s="95"/>
      <c r="I76" s="48"/>
      <c r="J76" s="48"/>
      <c r="K76"/>
      <c r="L76"/>
      <c r="M76"/>
      <c r="N76"/>
      <c r="O76"/>
      <c r="P76"/>
      <c r="Q76"/>
    </row>
    <row r="77" spans="1:18" s="1" customFormat="1">
      <c r="A77" s="15"/>
      <c r="B77" s="15" t="s">
        <v>50</v>
      </c>
      <c r="C77" s="10">
        <v>244</v>
      </c>
      <c r="D77" s="11" t="s">
        <v>41</v>
      </c>
      <c r="E77" s="75">
        <v>42.3</v>
      </c>
      <c r="F77" s="71">
        <v>42.3</v>
      </c>
      <c r="G77" s="86">
        <v>42.3</v>
      </c>
      <c r="H77" s="95"/>
      <c r="I77" s="48"/>
      <c r="J77" s="48"/>
      <c r="K77"/>
      <c r="L77"/>
      <c r="M77"/>
      <c r="N77"/>
      <c r="O77"/>
      <c r="P77"/>
      <c r="Q77"/>
    </row>
    <row r="78" spans="1:18" s="1" customFormat="1">
      <c r="A78" s="15"/>
      <c r="B78" s="15"/>
      <c r="C78" s="10"/>
      <c r="D78" s="11"/>
      <c r="E78" s="72"/>
      <c r="F78" s="71"/>
      <c r="G78" s="86"/>
      <c r="H78" s="95"/>
      <c r="I78" s="48"/>
      <c r="J78" s="48"/>
      <c r="K78"/>
      <c r="L78"/>
      <c r="M78"/>
      <c r="N78"/>
      <c r="O78"/>
      <c r="P78"/>
      <c r="Q78"/>
    </row>
    <row r="79" spans="1:18" s="1" customFormat="1">
      <c r="A79" s="21" t="s">
        <v>23</v>
      </c>
      <c r="B79" s="21"/>
      <c r="C79" s="22"/>
      <c r="D79" s="26"/>
      <c r="E79" s="69">
        <f>E80+E81+E82+E83+E84+E85</f>
        <v>0.1</v>
      </c>
      <c r="F79" s="73">
        <f>F85+F84+F83+F82+F81+F80</f>
        <v>0.1</v>
      </c>
      <c r="G79" s="91">
        <f>G85+G84+G83+G82+G81+G80</f>
        <v>0.1</v>
      </c>
      <c r="H79" s="107"/>
      <c r="I79" s="48"/>
      <c r="J79" s="56"/>
      <c r="K79"/>
      <c r="L79"/>
      <c r="M79"/>
      <c r="N79"/>
      <c r="O79"/>
      <c r="P79"/>
      <c r="Q79"/>
    </row>
    <row r="80" spans="1:18" s="1" customFormat="1" hidden="1">
      <c r="A80" s="15"/>
      <c r="B80" s="15" t="s">
        <v>67</v>
      </c>
      <c r="C80" s="10">
        <v>244</v>
      </c>
      <c r="D80" s="11" t="s">
        <v>80</v>
      </c>
      <c r="E80" s="72"/>
      <c r="F80" s="71"/>
      <c r="G80" s="86"/>
      <c r="H80" s="95"/>
      <c r="I80" s="48"/>
      <c r="J80" s="48"/>
      <c r="K80"/>
      <c r="L80"/>
      <c r="M80"/>
      <c r="N80"/>
      <c r="O80"/>
      <c r="P80"/>
      <c r="Q80"/>
    </row>
    <row r="81" spans="1:18" s="1" customFormat="1" hidden="1">
      <c r="A81" s="15"/>
      <c r="B81" s="15" t="s">
        <v>66</v>
      </c>
      <c r="C81" s="10">
        <v>244</v>
      </c>
      <c r="D81" s="11" t="s">
        <v>40</v>
      </c>
      <c r="E81" s="72"/>
      <c r="F81" s="71"/>
      <c r="G81" s="86"/>
      <c r="H81" s="95"/>
      <c r="I81" s="48"/>
      <c r="J81" s="48"/>
      <c r="K81"/>
      <c r="L81"/>
      <c r="M81"/>
      <c r="N81"/>
      <c r="O81"/>
      <c r="P81"/>
      <c r="Q81"/>
    </row>
    <row r="82" spans="1:18" s="1" customFormat="1" hidden="1">
      <c r="A82" s="15"/>
      <c r="B82" s="15" t="s">
        <v>54</v>
      </c>
      <c r="C82" s="10">
        <v>244</v>
      </c>
      <c r="D82" s="11" t="s">
        <v>96</v>
      </c>
      <c r="E82" s="72"/>
      <c r="F82" s="71"/>
      <c r="G82" s="86"/>
      <c r="H82" s="95"/>
      <c r="I82" s="48"/>
      <c r="J82" s="48"/>
      <c r="K82"/>
      <c r="L82"/>
      <c r="M82"/>
      <c r="N82"/>
      <c r="O82"/>
      <c r="P82"/>
      <c r="Q82"/>
    </row>
    <row r="83" spans="1:18" s="1" customFormat="1" hidden="1">
      <c r="A83" s="15"/>
      <c r="B83" s="15" t="s">
        <v>68</v>
      </c>
      <c r="C83" s="10">
        <v>244</v>
      </c>
      <c r="D83" s="11" t="s">
        <v>81</v>
      </c>
      <c r="E83" s="72"/>
      <c r="F83" s="71"/>
      <c r="G83" s="86"/>
      <c r="H83" s="95"/>
      <c r="I83" s="48"/>
      <c r="J83" s="48"/>
      <c r="K83"/>
      <c r="L83"/>
      <c r="M83"/>
      <c r="N83"/>
      <c r="O83"/>
      <c r="P83"/>
      <c r="Q83"/>
    </row>
    <row r="84" spans="1:18" s="1" customFormat="1" hidden="1">
      <c r="A84" s="15"/>
      <c r="B84" s="15" t="s">
        <v>61</v>
      </c>
      <c r="C84" s="10">
        <v>244</v>
      </c>
      <c r="D84" s="11" t="s">
        <v>71</v>
      </c>
      <c r="E84" s="72"/>
      <c r="F84" s="71"/>
      <c r="G84" s="86"/>
      <c r="H84" s="95"/>
      <c r="I84" s="48"/>
      <c r="J84" s="48"/>
      <c r="K84"/>
      <c r="L84"/>
      <c r="M84"/>
      <c r="N84"/>
      <c r="O84"/>
      <c r="P84"/>
      <c r="Q84"/>
    </row>
    <row r="85" spans="1:18" s="1" customFormat="1">
      <c r="A85" s="15"/>
      <c r="B85" s="15" t="s">
        <v>69</v>
      </c>
      <c r="C85" s="10">
        <v>540</v>
      </c>
      <c r="D85" s="11" t="s">
        <v>90</v>
      </c>
      <c r="E85" s="72">
        <v>0.1</v>
      </c>
      <c r="F85" s="71">
        <v>0.1</v>
      </c>
      <c r="G85" s="86">
        <v>0.1</v>
      </c>
      <c r="H85" s="95"/>
      <c r="I85" s="48"/>
      <c r="J85" s="48"/>
      <c r="K85"/>
      <c r="L85"/>
      <c r="M85"/>
      <c r="N85"/>
      <c r="O85"/>
      <c r="P85"/>
      <c r="Q85"/>
    </row>
    <row r="86" spans="1:18" s="1" customFormat="1">
      <c r="A86" s="21" t="s">
        <v>24</v>
      </c>
      <c r="B86" s="21"/>
      <c r="C86" s="22">
        <v>244</v>
      </c>
      <c r="D86" s="26" t="s">
        <v>21</v>
      </c>
      <c r="E86" s="69">
        <f>E87+E90</f>
        <v>423.20841999999999</v>
      </c>
      <c r="F86" s="67">
        <f>F87+F90</f>
        <v>482.61</v>
      </c>
      <c r="G86" s="85">
        <f>G87+G90</f>
        <v>483.04500000000002</v>
      </c>
      <c r="H86" s="103"/>
      <c r="I86" s="48"/>
      <c r="J86" s="48"/>
      <c r="K86"/>
      <c r="L86"/>
      <c r="M86"/>
      <c r="N86"/>
      <c r="O86"/>
      <c r="P86"/>
      <c r="Q86"/>
      <c r="R86" s="31"/>
    </row>
    <row r="87" spans="1:18" s="1" customFormat="1">
      <c r="A87" s="15"/>
      <c r="B87" s="15" t="s">
        <v>54</v>
      </c>
      <c r="C87" s="10"/>
      <c r="D87" s="11"/>
      <c r="E87" s="72">
        <f>E88+E89</f>
        <v>30.70842</v>
      </c>
      <c r="F87" s="72">
        <f>F88+F89</f>
        <v>90.11</v>
      </c>
      <c r="G87" s="87">
        <f>G88+G89</f>
        <v>90.545000000000002</v>
      </c>
      <c r="H87" s="104"/>
      <c r="I87" s="48"/>
      <c r="J87" s="48"/>
      <c r="K87"/>
      <c r="L87"/>
      <c r="M87"/>
      <c r="N87"/>
      <c r="O87"/>
      <c r="P87"/>
      <c r="Q87"/>
    </row>
    <row r="88" spans="1:18" s="1" customFormat="1" ht="15.75" customHeight="1">
      <c r="A88" s="14"/>
      <c r="B88" s="14" t="s">
        <v>54</v>
      </c>
      <c r="C88" s="13">
        <v>244</v>
      </c>
      <c r="D88" s="8" t="s">
        <v>25</v>
      </c>
      <c r="E88" s="68">
        <v>20.29842</v>
      </c>
      <c r="F88" s="68">
        <v>79.295000000000002</v>
      </c>
      <c r="G88" s="89">
        <v>79.295000000000002</v>
      </c>
      <c r="H88" s="95"/>
      <c r="I88" s="48"/>
      <c r="J88" s="48"/>
      <c r="K88"/>
      <c r="L88"/>
      <c r="M88"/>
      <c r="N88"/>
      <c r="O88"/>
      <c r="P88"/>
      <c r="Q88"/>
    </row>
    <row r="89" spans="1:18" s="1" customFormat="1" ht="15.75" customHeight="1">
      <c r="A89" s="14"/>
      <c r="B89" s="14" t="s">
        <v>54</v>
      </c>
      <c r="C89" s="13">
        <v>247</v>
      </c>
      <c r="D89" s="8" t="s">
        <v>82</v>
      </c>
      <c r="E89" s="68">
        <v>10.41</v>
      </c>
      <c r="F89" s="68">
        <v>10.815</v>
      </c>
      <c r="G89" s="89">
        <v>11.25</v>
      </c>
      <c r="H89" s="95"/>
      <c r="I89" s="48"/>
      <c r="J89" s="48"/>
      <c r="K89"/>
      <c r="L89"/>
      <c r="M89"/>
      <c r="N89"/>
      <c r="O89"/>
      <c r="P89"/>
      <c r="Q89"/>
    </row>
    <row r="90" spans="1:18" s="1" customFormat="1" ht="15.75" customHeight="1">
      <c r="A90" s="14"/>
      <c r="B90" s="15" t="s">
        <v>55</v>
      </c>
      <c r="C90" s="10">
        <v>540</v>
      </c>
      <c r="D90" s="11" t="s">
        <v>26</v>
      </c>
      <c r="E90" s="68">
        <v>392.5</v>
      </c>
      <c r="F90" s="68">
        <v>392.5</v>
      </c>
      <c r="G90" s="89">
        <v>392.5</v>
      </c>
      <c r="H90" s="95"/>
      <c r="I90" s="48"/>
      <c r="J90" s="48"/>
      <c r="K90"/>
      <c r="L90"/>
      <c r="M90"/>
      <c r="N90"/>
      <c r="O90"/>
      <c r="P90"/>
      <c r="Q90"/>
      <c r="R90"/>
    </row>
    <row r="91" spans="1:18" s="1" customFormat="1" ht="15.75" hidden="1" customHeight="1">
      <c r="A91" s="14"/>
      <c r="B91" s="15" t="s">
        <v>66</v>
      </c>
      <c r="C91" s="10">
        <v>244</v>
      </c>
      <c r="D91" s="11" t="s">
        <v>40</v>
      </c>
      <c r="E91" s="72"/>
      <c r="F91" s="71"/>
      <c r="G91" s="86"/>
      <c r="H91" s="95"/>
      <c r="I91" s="48"/>
      <c r="J91" s="48"/>
      <c r="K91"/>
      <c r="L91"/>
      <c r="M91"/>
      <c r="N91"/>
      <c r="O91"/>
      <c r="P91"/>
      <c r="Q91"/>
      <c r="R91"/>
    </row>
    <row r="92" spans="1:18" s="1" customFormat="1" ht="15.75" customHeight="1">
      <c r="A92" s="23" t="s">
        <v>27</v>
      </c>
      <c r="B92" s="23"/>
      <c r="C92" s="24"/>
      <c r="D92" s="25"/>
      <c r="E92" s="74">
        <f>E93</f>
        <v>129.91043519999999</v>
      </c>
      <c r="F92" s="73">
        <f>F93</f>
        <v>129.91043519999999</v>
      </c>
      <c r="G92" s="91">
        <f>G93</f>
        <v>129.91043519999999</v>
      </c>
      <c r="H92" s="107"/>
      <c r="I92" s="48"/>
      <c r="J92" s="48"/>
      <c r="K92"/>
      <c r="L92"/>
      <c r="M92"/>
      <c r="N92"/>
      <c r="O92"/>
      <c r="P92"/>
      <c r="Q92"/>
      <c r="R92"/>
    </row>
    <row r="93" spans="1:18" s="31" customFormat="1" ht="15.75" customHeight="1">
      <c r="A93" s="14"/>
      <c r="B93" s="15" t="s">
        <v>54</v>
      </c>
      <c r="C93" s="13"/>
      <c r="D93" s="8"/>
      <c r="E93" s="68">
        <f>E94+E95</f>
        <v>129.91043519999999</v>
      </c>
      <c r="F93" s="68">
        <f>F94+F95</f>
        <v>129.91043519999999</v>
      </c>
      <c r="G93" s="89">
        <f>G94+G95</f>
        <v>129.91043519999999</v>
      </c>
      <c r="H93" s="105"/>
      <c r="I93" s="48"/>
      <c r="J93" s="48"/>
      <c r="K93"/>
      <c r="L93"/>
      <c r="M93"/>
      <c r="N93"/>
      <c r="O93"/>
      <c r="P93"/>
      <c r="Q93"/>
      <c r="R93"/>
    </row>
    <row r="94" spans="1:18" s="1" customFormat="1" ht="15.75" customHeight="1">
      <c r="A94" s="15"/>
      <c r="B94" s="14" t="s">
        <v>54</v>
      </c>
      <c r="C94" s="13">
        <v>111</v>
      </c>
      <c r="D94" s="8" t="s">
        <v>75</v>
      </c>
      <c r="E94" s="76">
        <v>99.777600000000007</v>
      </c>
      <c r="F94" s="76">
        <v>99.777600000000007</v>
      </c>
      <c r="G94" s="92">
        <v>99.777600000000007</v>
      </c>
      <c r="H94" s="106"/>
      <c r="I94" s="99"/>
      <c r="J94" s="56"/>
      <c r="K94"/>
      <c r="L94"/>
      <c r="M94"/>
      <c r="N94"/>
      <c r="O94"/>
      <c r="P94"/>
      <c r="Q94"/>
      <c r="R94"/>
    </row>
    <row r="95" spans="1:18" s="1" customFormat="1" ht="15.75" customHeight="1">
      <c r="A95" s="14"/>
      <c r="B95" s="16" t="s">
        <v>54</v>
      </c>
      <c r="C95" s="17">
        <v>119</v>
      </c>
      <c r="D95" s="8" t="s">
        <v>76</v>
      </c>
      <c r="E95" s="76">
        <v>30.132835199999999</v>
      </c>
      <c r="F95" s="76">
        <v>30.132835199999999</v>
      </c>
      <c r="G95" s="92">
        <v>30.132835199999999</v>
      </c>
      <c r="H95" s="106"/>
      <c r="I95" s="83"/>
      <c r="J95" s="56"/>
      <c r="K95"/>
      <c r="L95"/>
      <c r="M95"/>
      <c r="N95"/>
      <c r="O95"/>
      <c r="P95"/>
      <c r="Q95"/>
    </row>
    <row r="96" spans="1:18" s="1" customFormat="1">
      <c r="A96" s="28"/>
      <c r="B96" s="5"/>
      <c r="C96" s="4"/>
      <c r="D96" s="6" t="s">
        <v>6</v>
      </c>
      <c r="E96" s="71">
        <f>E92+E86+E79+E74+E72+E70+E63+E57+E49+E47+E44+E6+E3</f>
        <v>2563.0999979445201</v>
      </c>
      <c r="F96" s="71">
        <f>F92+F86+F79+F74+F72+F70+F63+F62+F57+F49+F47+F44+F6+F3</f>
        <v>2448.22500394904</v>
      </c>
      <c r="G96" s="86">
        <f>G92+G86+G79+G74+G72+G70+G63+G57+G49+G47+G44+G6+G3</f>
        <v>2390.5799979445201</v>
      </c>
      <c r="H96" s="95"/>
      <c r="I96" s="56"/>
      <c r="J96" s="48"/>
      <c r="K96"/>
      <c r="L96"/>
      <c r="M96"/>
      <c r="N96"/>
      <c r="O96"/>
      <c r="P96"/>
      <c r="Q96"/>
      <c r="R96"/>
    </row>
    <row r="97" spans="1:18">
      <c r="A97" s="29"/>
      <c r="D97" s="7" t="s">
        <v>91</v>
      </c>
      <c r="E97" s="66"/>
      <c r="F97" s="66">
        <v>2.5000000000000001E-2</v>
      </c>
      <c r="G97" s="66">
        <v>0.05</v>
      </c>
      <c r="H97" s="95"/>
      <c r="I97" s="48"/>
      <c r="J97" s="48"/>
    </row>
    <row r="98" spans="1:18">
      <c r="E98" s="66"/>
      <c r="F98" s="66">
        <f>F99*2.5%</f>
        <v>62.775000000000006</v>
      </c>
      <c r="G98" s="66">
        <f>G99*5%</f>
        <v>125.82000000000001</v>
      </c>
      <c r="H98" s="95"/>
      <c r="I98" s="48"/>
      <c r="J98" s="48"/>
    </row>
    <row r="99" spans="1:18">
      <c r="D99" s="55" t="s">
        <v>97</v>
      </c>
      <c r="E99" s="65">
        <f>E100+E101</f>
        <v>2563.1</v>
      </c>
      <c r="F99" s="65">
        <f>F100+F101</f>
        <v>2511</v>
      </c>
      <c r="G99" s="90">
        <f>G100+G101</f>
        <v>2516.4</v>
      </c>
      <c r="H99" s="100"/>
      <c r="I99" s="48"/>
      <c r="J99" s="48"/>
    </row>
    <row r="100" spans="1:18">
      <c r="D100" s="51" t="s">
        <v>95</v>
      </c>
      <c r="E100" s="71">
        <v>2139.9</v>
      </c>
      <c r="F100" s="71">
        <v>2086.3000000000002</v>
      </c>
      <c r="G100" s="86">
        <v>2091</v>
      </c>
      <c r="H100" s="95"/>
      <c r="I100" s="48"/>
      <c r="J100" s="48"/>
    </row>
    <row r="101" spans="1:18">
      <c r="D101" s="51" t="s">
        <v>98</v>
      </c>
      <c r="E101" s="71">
        <v>423.2</v>
      </c>
      <c r="F101" s="71">
        <v>424.7</v>
      </c>
      <c r="G101" s="71">
        <v>425.4</v>
      </c>
    </row>
    <row r="102" spans="1:18" s="1" customFormat="1">
      <c r="A102" s="5"/>
      <c r="B102" s="5"/>
      <c r="C102" s="4"/>
      <c r="D102" s="7"/>
      <c r="E102" s="66">
        <f>E99-E96</f>
        <v>2.0554798538796604E-6</v>
      </c>
      <c r="F102" s="66">
        <f>F99-F98</f>
        <v>2448.2249999999999</v>
      </c>
      <c r="G102" s="66">
        <f>G99-G98</f>
        <v>2390.58</v>
      </c>
      <c r="H102"/>
      <c r="I102"/>
      <c r="J102"/>
      <c r="K102"/>
      <c r="L102"/>
      <c r="M102"/>
      <c r="N102"/>
      <c r="O102"/>
      <c r="P102"/>
      <c r="Q102"/>
      <c r="R102"/>
    </row>
    <row r="103" spans="1:18">
      <c r="E103" s="66"/>
      <c r="F103" s="66">
        <f>F102-F96</f>
        <v>-3.9490400922659319E-6</v>
      </c>
      <c r="G103" s="66">
        <f>G102-G96</f>
        <v>2.0554798538796604E-6</v>
      </c>
    </row>
    <row r="105" spans="1:18" hidden="1"/>
    <row r="106" spans="1:18" hidden="1"/>
    <row r="107" spans="1:18" hidden="1"/>
    <row r="108" spans="1:18" hidden="1"/>
    <row r="109" spans="1:18" ht="13.5" hidden="1" customHeight="1"/>
    <row r="110" spans="1:18" ht="14.25" hidden="1" customHeight="1"/>
    <row r="111" spans="1:18" ht="13.5" hidden="1" customHeight="1"/>
    <row r="112" spans="1:18" hidden="1"/>
    <row r="113" hidden="1"/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workbookViewId="0">
      <selection activeCell="E4" sqref="E4"/>
    </sheetView>
  </sheetViews>
  <sheetFormatPr defaultRowHeight="15"/>
  <cols>
    <col min="1" max="1" width="9.140625" style="5"/>
    <col min="2" max="2" width="19.7109375" style="5" customWidth="1"/>
    <col min="3" max="3" width="9.140625" style="4"/>
    <col min="4" max="4" width="38" style="7" customWidth="1"/>
    <col min="5" max="5" width="14.85546875" style="4" customWidth="1"/>
    <col min="6" max="6" width="11.28515625" style="4" customWidth="1"/>
    <col min="7" max="7" width="11.85546875" style="4" customWidth="1"/>
    <col min="9" max="9" width="13.42578125" customWidth="1"/>
    <col min="11" max="11" width="10.5703125" bestFit="1" customWidth="1"/>
    <col min="12" max="12" width="9.42578125" bestFit="1" customWidth="1"/>
    <col min="13" max="14" width="9.5703125" bestFit="1" customWidth="1"/>
    <col min="15" max="15" width="11.7109375" customWidth="1"/>
  </cols>
  <sheetData>
    <row r="1" spans="1:17">
      <c r="D1" s="7" t="s">
        <v>86</v>
      </c>
    </row>
    <row r="2" spans="1:17">
      <c r="A2" s="14" t="s">
        <v>0</v>
      </c>
      <c r="B2" s="14" t="s">
        <v>44</v>
      </c>
      <c r="C2" s="13" t="s">
        <v>1</v>
      </c>
      <c r="D2" s="8" t="s">
        <v>2</v>
      </c>
      <c r="E2" s="13">
        <v>2021</v>
      </c>
      <c r="F2" s="2">
        <v>2022</v>
      </c>
      <c r="G2" s="2">
        <v>2023</v>
      </c>
      <c r="L2" s="48"/>
      <c r="M2" s="12"/>
      <c r="N2" s="12"/>
    </row>
    <row r="3" spans="1:17" s="1" customFormat="1">
      <c r="A3" s="21" t="s">
        <v>3</v>
      </c>
      <c r="B3" s="21"/>
      <c r="C3" s="22">
        <v>120</v>
      </c>
      <c r="D3" s="22" t="s">
        <v>4</v>
      </c>
      <c r="E3" s="38">
        <f>E4+E5</f>
        <v>611.97647000000006</v>
      </c>
      <c r="F3" s="38">
        <f>F4+F5</f>
        <v>611.97647000000006</v>
      </c>
      <c r="G3" s="38">
        <f>G4+G5</f>
        <v>611.97647000000006</v>
      </c>
      <c r="H3"/>
      <c r="I3"/>
      <c r="J3"/>
      <c r="K3"/>
      <c r="L3" s="48"/>
      <c r="M3" s="12"/>
      <c r="N3"/>
      <c r="O3" s="12"/>
      <c r="P3"/>
      <c r="Q3"/>
    </row>
    <row r="4" spans="1:17">
      <c r="A4" s="14"/>
      <c r="B4" s="14" t="s">
        <v>45</v>
      </c>
      <c r="C4" s="13">
        <v>121</v>
      </c>
      <c r="D4" s="8" t="s">
        <v>17</v>
      </c>
      <c r="E4" s="13">
        <v>470.02800000000002</v>
      </c>
      <c r="F4" s="13">
        <v>470.02800000000002</v>
      </c>
      <c r="G4" s="13">
        <v>470.02800000000002</v>
      </c>
      <c r="I4" s="44"/>
      <c r="K4" s="1"/>
    </row>
    <row r="5" spans="1:17">
      <c r="A5" s="14"/>
      <c r="B5" s="14" t="s">
        <v>45</v>
      </c>
      <c r="C5" s="13">
        <v>129</v>
      </c>
      <c r="D5" s="8" t="s">
        <v>18</v>
      </c>
      <c r="E5" s="13">
        <v>141.94846999999999</v>
      </c>
      <c r="F5" s="13">
        <v>141.94846999999999</v>
      </c>
      <c r="G5" s="13">
        <v>141.94846999999999</v>
      </c>
      <c r="H5" s="1"/>
      <c r="M5" s="1"/>
    </row>
    <row r="6" spans="1:17" s="1" customFormat="1">
      <c r="A6" s="21" t="s">
        <v>5</v>
      </c>
      <c r="B6" s="21"/>
      <c r="C6" s="22"/>
      <c r="D6" s="22" t="s">
        <v>6</v>
      </c>
      <c r="E6" s="47">
        <f>E13+E19+E20+E26+E40+E41+E42+E43</f>
        <v>516.24848999999995</v>
      </c>
      <c r="F6" s="63">
        <f>F13+F16+F19+F20+F26+F40+F41+F42+F43</f>
        <v>455.67849000000001</v>
      </c>
      <c r="G6" s="63">
        <f>G13+G16+G19+G20+G26+G40+G41+G42+G43</f>
        <v>401.70849000000004</v>
      </c>
      <c r="H6"/>
      <c r="I6"/>
      <c r="J6"/>
      <c r="K6"/>
      <c r="L6"/>
      <c r="M6"/>
      <c r="N6"/>
      <c r="O6"/>
      <c r="P6"/>
      <c r="Q6"/>
    </row>
    <row r="7" spans="1:17" ht="16.5" hidden="1" customHeight="1">
      <c r="A7" s="14"/>
      <c r="B7" s="14"/>
      <c r="C7" s="13"/>
      <c r="D7" s="11"/>
      <c r="E7" s="27"/>
      <c r="F7" s="2"/>
      <c r="G7" s="2"/>
    </row>
    <row r="8" spans="1:17" ht="21" hidden="1" customHeight="1">
      <c r="A8" s="14"/>
      <c r="B8" s="14" t="s">
        <v>46</v>
      </c>
      <c r="C8" s="13"/>
      <c r="D8" s="11" t="s">
        <v>17</v>
      </c>
      <c r="E8" s="27"/>
      <c r="F8" s="2"/>
      <c r="G8" s="2"/>
      <c r="J8" s="1"/>
    </row>
    <row r="9" spans="1:17" ht="18.75" hidden="1" customHeight="1">
      <c r="A9" s="14"/>
      <c r="B9" s="14" t="s">
        <v>46</v>
      </c>
      <c r="C9" s="13"/>
      <c r="D9" s="11" t="s">
        <v>18</v>
      </c>
      <c r="E9" s="27"/>
      <c r="F9" s="2"/>
      <c r="G9" s="2"/>
      <c r="J9" s="31"/>
    </row>
    <row r="10" spans="1:17" ht="15.75" hidden="1" customHeight="1">
      <c r="A10" s="14"/>
      <c r="B10" s="14"/>
      <c r="C10" s="13"/>
      <c r="D10" s="11" t="s">
        <v>42</v>
      </c>
      <c r="E10" s="27"/>
      <c r="F10" s="2"/>
      <c r="G10" s="2"/>
      <c r="I10" s="1"/>
      <c r="J10" s="1"/>
      <c r="K10" s="30"/>
    </row>
    <row r="11" spans="1:17" ht="16.5" hidden="1" customHeight="1">
      <c r="A11" s="14"/>
      <c r="B11" s="14" t="s">
        <v>43</v>
      </c>
      <c r="C11" s="13"/>
      <c r="D11" s="11">
        <v>121</v>
      </c>
      <c r="E11" s="27"/>
      <c r="F11" s="2"/>
      <c r="G11" s="2"/>
      <c r="I11" s="1"/>
      <c r="J11" s="1"/>
    </row>
    <row r="12" spans="1:17" ht="16.5" hidden="1" customHeight="1">
      <c r="A12" s="14"/>
      <c r="B12" s="14" t="s">
        <v>43</v>
      </c>
      <c r="C12" s="13"/>
      <c r="D12" s="11">
        <v>129</v>
      </c>
      <c r="E12" s="27"/>
      <c r="F12" s="2"/>
      <c r="G12" s="2"/>
      <c r="I12" s="1"/>
      <c r="J12" s="1"/>
      <c r="L12" s="1"/>
    </row>
    <row r="13" spans="1:17" ht="16.5" customHeight="1">
      <c r="A13" s="14"/>
      <c r="B13" s="15" t="s">
        <v>45</v>
      </c>
      <c r="C13" s="13"/>
      <c r="D13" s="11"/>
      <c r="E13" s="10">
        <f>E14+E15</f>
        <v>362.32344000000001</v>
      </c>
      <c r="F13" s="10">
        <f>F14+F15</f>
        <v>332.82353000000001</v>
      </c>
      <c r="G13" s="10">
        <f>G14+G15</f>
        <v>299.92353000000003</v>
      </c>
      <c r="I13" s="1"/>
    </row>
    <row r="14" spans="1:17" ht="16.5" customHeight="1">
      <c r="A14" s="14"/>
      <c r="B14" s="14" t="s">
        <v>45</v>
      </c>
      <c r="C14" s="13">
        <v>121</v>
      </c>
      <c r="D14" s="11" t="s">
        <v>17</v>
      </c>
      <c r="E14" s="13">
        <v>278.28219999999999</v>
      </c>
      <c r="F14" s="13">
        <v>255.62482</v>
      </c>
      <c r="G14" s="13">
        <v>230.35599999999999</v>
      </c>
    </row>
    <row r="15" spans="1:17" ht="16.5" customHeight="1">
      <c r="A15" s="14"/>
      <c r="B15" s="14" t="s">
        <v>45</v>
      </c>
      <c r="C15" s="13">
        <v>129</v>
      </c>
      <c r="D15" s="11" t="s">
        <v>18</v>
      </c>
      <c r="E15" s="13">
        <v>84.041240000000002</v>
      </c>
      <c r="F15" s="13">
        <v>77.198710000000005</v>
      </c>
      <c r="G15" s="13">
        <v>69.567530000000005</v>
      </c>
      <c r="I15" s="56"/>
      <c r="J15" s="48"/>
    </row>
    <row r="16" spans="1:17" ht="16.5" customHeight="1">
      <c r="A16" s="14"/>
      <c r="B16" s="15" t="s">
        <v>54</v>
      </c>
      <c r="C16" s="10"/>
      <c r="D16" s="11"/>
      <c r="E16" s="43"/>
      <c r="F16" s="43"/>
      <c r="G16" s="43"/>
      <c r="H16" t="s">
        <v>99</v>
      </c>
      <c r="I16" s="57"/>
      <c r="J16" s="48"/>
      <c r="K16" s="1"/>
      <c r="L16" s="1"/>
      <c r="M16" s="1"/>
      <c r="N16" s="1"/>
      <c r="O16" s="1"/>
      <c r="P16" s="1"/>
      <c r="Q16" s="1"/>
    </row>
    <row r="17" spans="1:17" ht="16.5" customHeight="1">
      <c r="A17" s="14"/>
      <c r="B17" s="14" t="s">
        <v>54</v>
      </c>
      <c r="C17" s="13">
        <v>121</v>
      </c>
      <c r="D17" s="11" t="s">
        <v>17</v>
      </c>
      <c r="E17" s="13"/>
      <c r="F17" s="13"/>
      <c r="G17" s="13"/>
      <c r="I17" s="58"/>
      <c r="J17" s="48"/>
      <c r="K17" s="1"/>
    </row>
    <row r="18" spans="1:17" ht="16.5" customHeight="1">
      <c r="A18" s="14"/>
      <c r="B18" s="14" t="s">
        <v>54</v>
      </c>
      <c r="C18" s="13">
        <v>129</v>
      </c>
      <c r="D18" s="11" t="s">
        <v>18</v>
      </c>
      <c r="E18" s="42"/>
      <c r="F18" s="42"/>
      <c r="G18" s="42"/>
      <c r="I18" s="59"/>
      <c r="J18" s="48"/>
      <c r="K18" s="60"/>
    </row>
    <row r="19" spans="1:17" s="1" customFormat="1">
      <c r="A19" s="15"/>
      <c r="B19" s="15" t="s">
        <v>47</v>
      </c>
      <c r="C19" s="10">
        <v>244</v>
      </c>
      <c r="D19" s="11" t="s">
        <v>83</v>
      </c>
      <c r="E19" s="10">
        <v>1.5</v>
      </c>
      <c r="F19" s="3">
        <v>1.6</v>
      </c>
      <c r="G19" s="3">
        <v>1.7</v>
      </c>
      <c r="H19"/>
      <c r="I19"/>
      <c r="K19"/>
      <c r="L19"/>
      <c r="M19"/>
      <c r="N19"/>
      <c r="O19"/>
      <c r="P19"/>
      <c r="Q19"/>
    </row>
    <row r="20" spans="1:17">
      <c r="A20" s="14"/>
      <c r="B20" s="15" t="s">
        <v>46</v>
      </c>
      <c r="C20" s="10">
        <v>244</v>
      </c>
      <c r="D20" s="8"/>
      <c r="E20" s="10">
        <f>SUM(E21:E25)</f>
        <v>106.42505</v>
      </c>
      <c r="F20" s="3">
        <f>F21+F22+F23+F24+F25</f>
        <v>121.25496000000001</v>
      </c>
      <c r="G20" s="3">
        <f>G21+G22+G23+G24+G25+G26</f>
        <v>100.08496000000001</v>
      </c>
      <c r="J20" s="1"/>
    </row>
    <row r="21" spans="1:17">
      <c r="A21" s="14"/>
      <c r="B21" s="64" t="s">
        <v>46</v>
      </c>
      <c r="C21" s="13"/>
      <c r="D21" s="8" t="s">
        <v>7</v>
      </c>
      <c r="E21" s="13">
        <v>20</v>
      </c>
      <c r="F21" s="2"/>
      <c r="G21" s="2"/>
      <c r="H21" t="s">
        <v>100</v>
      </c>
      <c r="I21" s="1"/>
    </row>
    <row r="22" spans="1:17">
      <c r="A22" s="14"/>
      <c r="B22" s="64" t="s">
        <v>46</v>
      </c>
      <c r="C22" s="13"/>
      <c r="D22" s="8" t="s">
        <v>33</v>
      </c>
      <c r="E22" s="13"/>
      <c r="F22" s="2"/>
      <c r="G22" s="2"/>
      <c r="I22" s="31"/>
      <c r="L22" s="30"/>
      <c r="M22" s="30"/>
      <c r="N22" s="30"/>
      <c r="O22" s="30"/>
      <c r="P22" s="30"/>
      <c r="Q22" s="30"/>
    </row>
    <row r="23" spans="1:17">
      <c r="A23" s="14"/>
      <c r="B23" s="64" t="s">
        <v>46</v>
      </c>
      <c r="C23" s="13"/>
      <c r="D23" s="8" t="s">
        <v>85</v>
      </c>
      <c r="E23" s="13">
        <v>49.398699999999998</v>
      </c>
      <c r="F23" s="13">
        <v>84.228610000000003</v>
      </c>
      <c r="G23" s="13">
        <v>63.058610000000002</v>
      </c>
      <c r="H23" s="49" t="s">
        <v>100</v>
      </c>
      <c r="I23" s="1"/>
    </row>
    <row r="24" spans="1:17">
      <c r="A24" s="14"/>
      <c r="B24" s="64" t="s">
        <v>46</v>
      </c>
      <c r="C24" s="13"/>
      <c r="D24" s="8" t="s">
        <v>84</v>
      </c>
      <c r="E24" s="13">
        <v>36.685000000000002</v>
      </c>
      <c r="F24" s="13">
        <v>36.685000000000002</v>
      </c>
      <c r="G24" s="13">
        <v>36.685000000000002</v>
      </c>
      <c r="H24" s="49"/>
      <c r="I24" s="1"/>
      <c r="J24" s="1"/>
      <c r="K24" s="1"/>
    </row>
    <row r="25" spans="1:17">
      <c r="A25" s="14"/>
      <c r="B25" s="64" t="s">
        <v>46</v>
      </c>
      <c r="C25" s="13"/>
      <c r="D25" s="8" t="s">
        <v>56</v>
      </c>
      <c r="E25" s="13">
        <v>0.34134999999999999</v>
      </c>
      <c r="F25" s="13">
        <v>0.34134999999999999</v>
      </c>
      <c r="G25" s="13">
        <v>0.34134999999999999</v>
      </c>
      <c r="I25" s="1"/>
      <c r="J25" s="12"/>
      <c r="K25" s="1"/>
    </row>
    <row r="26" spans="1:17" ht="13.9" customHeight="1">
      <c r="A26" s="14"/>
      <c r="B26" s="15" t="s">
        <v>46</v>
      </c>
      <c r="C26" s="10">
        <v>244</v>
      </c>
      <c r="D26" s="8"/>
      <c r="E26" s="45">
        <f>SUM(E27:E39)</f>
        <v>34</v>
      </c>
      <c r="F26" s="2"/>
      <c r="G26" s="2"/>
    </row>
    <row r="27" spans="1:17">
      <c r="A27" s="14"/>
      <c r="B27" s="14"/>
      <c r="C27" s="13"/>
      <c r="D27" s="8" t="s">
        <v>34</v>
      </c>
      <c r="E27" s="46">
        <v>4</v>
      </c>
      <c r="F27" s="2"/>
      <c r="G27" s="2"/>
    </row>
    <row r="28" spans="1:17">
      <c r="A28" s="14"/>
      <c r="B28" s="14"/>
      <c r="C28" s="13"/>
      <c r="D28" s="8" t="s">
        <v>35</v>
      </c>
      <c r="E28" s="46"/>
      <c r="F28" s="2"/>
      <c r="G28" s="2"/>
      <c r="L28" s="1"/>
      <c r="M28" s="1"/>
      <c r="N28" s="1"/>
      <c r="O28" s="1"/>
      <c r="P28" s="1"/>
      <c r="Q28" s="1"/>
    </row>
    <row r="29" spans="1:17">
      <c r="A29" s="14"/>
      <c r="B29" s="14"/>
      <c r="C29" s="13"/>
      <c r="D29" s="8" t="s">
        <v>57</v>
      </c>
      <c r="E29" s="46"/>
      <c r="F29" s="2"/>
      <c r="G29" s="2"/>
      <c r="L29" s="1"/>
      <c r="M29" s="1"/>
      <c r="N29" s="1"/>
      <c r="O29" s="1"/>
      <c r="P29" s="1"/>
      <c r="Q29" s="1"/>
    </row>
    <row r="30" spans="1:17">
      <c r="A30" s="14"/>
      <c r="B30" s="14"/>
      <c r="C30" s="13"/>
      <c r="D30" s="8" t="s">
        <v>58</v>
      </c>
      <c r="E30" s="46"/>
      <c r="F30" s="2"/>
      <c r="G30" s="2"/>
      <c r="L30" s="1"/>
      <c r="M30" s="1"/>
      <c r="N30" s="1"/>
      <c r="O30" s="1"/>
      <c r="P30" s="1"/>
      <c r="Q30" s="1"/>
    </row>
    <row r="31" spans="1:17">
      <c r="A31" s="14"/>
      <c r="B31" s="14"/>
      <c r="C31" s="13"/>
      <c r="D31" s="8" t="s">
        <v>8</v>
      </c>
      <c r="E31" s="46">
        <v>3</v>
      </c>
      <c r="F31" s="2"/>
      <c r="G31" s="2"/>
    </row>
    <row r="32" spans="1:17">
      <c r="A32" s="14"/>
      <c r="B32" s="14"/>
      <c r="C32" s="13"/>
      <c r="D32" s="9" t="s">
        <v>9</v>
      </c>
      <c r="E32" s="46">
        <v>2</v>
      </c>
      <c r="F32" s="2"/>
      <c r="G32" s="2"/>
      <c r="I32" s="1"/>
      <c r="J32" s="1"/>
    </row>
    <row r="33" spans="1:18" ht="15" customHeight="1">
      <c r="A33" s="14"/>
      <c r="B33" s="14"/>
      <c r="C33" s="13"/>
      <c r="D33" s="8" t="s">
        <v>30</v>
      </c>
      <c r="E33" s="46">
        <v>16</v>
      </c>
      <c r="F33" s="2"/>
      <c r="G33" s="2"/>
      <c r="H33" s="49" t="s">
        <v>99</v>
      </c>
      <c r="I33" s="1"/>
      <c r="J33" s="1"/>
    </row>
    <row r="34" spans="1:18">
      <c r="A34" s="14"/>
      <c r="B34" s="14"/>
      <c r="C34" s="13"/>
      <c r="D34" s="9" t="s">
        <v>10</v>
      </c>
      <c r="E34" s="46">
        <v>9</v>
      </c>
      <c r="F34" s="2"/>
      <c r="G34" s="2"/>
      <c r="J34" s="1"/>
      <c r="K34" s="1"/>
    </row>
    <row r="35" spans="1:18" hidden="1">
      <c r="A35" s="14"/>
      <c r="B35" s="14"/>
      <c r="C35" s="13"/>
      <c r="D35" s="8" t="s">
        <v>36</v>
      </c>
      <c r="E35" s="13"/>
      <c r="F35" s="2"/>
      <c r="G35" s="2"/>
      <c r="J35" s="1"/>
      <c r="K35" s="1"/>
    </row>
    <row r="36" spans="1:18" hidden="1">
      <c r="A36" s="14"/>
      <c r="B36" s="14"/>
      <c r="C36" s="13"/>
      <c r="D36" s="8" t="s">
        <v>37</v>
      </c>
      <c r="E36" s="13"/>
      <c r="F36" s="2"/>
      <c r="G36" s="2"/>
      <c r="J36" s="1"/>
      <c r="K36" s="1"/>
      <c r="L36" s="1"/>
      <c r="M36" s="1"/>
      <c r="N36" s="1"/>
      <c r="O36" s="1"/>
      <c r="P36" s="1"/>
      <c r="Q36" s="1"/>
    </row>
    <row r="37" spans="1:18" hidden="1">
      <c r="A37" s="14"/>
      <c r="B37" s="14"/>
      <c r="C37" s="13"/>
      <c r="D37" s="8" t="s">
        <v>38</v>
      </c>
      <c r="E37" s="13"/>
      <c r="F37" s="2"/>
      <c r="G37" s="2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idden="1">
      <c r="A38" s="14"/>
      <c r="B38" s="14"/>
      <c r="C38" s="13"/>
      <c r="D38" s="8" t="s">
        <v>39</v>
      </c>
      <c r="E38" s="13"/>
      <c r="F38" s="2"/>
      <c r="G38" s="2"/>
      <c r="J38" s="1"/>
      <c r="K38" s="1"/>
    </row>
    <row r="39" spans="1:18">
      <c r="A39" s="14"/>
      <c r="B39" s="14"/>
      <c r="C39" s="13"/>
      <c r="D39" s="8" t="s">
        <v>72</v>
      </c>
      <c r="E39" s="13"/>
      <c r="F39" s="2"/>
      <c r="G39" s="2"/>
      <c r="J39" s="1"/>
      <c r="K39" s="1"/>
    </row>
    <row r="40" spans="1:18" hidden="1">
      <c r="A40" s="14"/>
      <c r="B40" s="15" t="s">
        <v>60</v>
      </c>
      <c r="C40" s="10">
        <v>244</v>
      </c>
      <c r="D40" s="11" t="s">
        <v>70</v>
      </c>
      <c r="E40" s="10"/>
      <c r="F40" s="2"/>
      <c r="G40" s="2"/>
      <c r="J40" s="1"/>
      <c r="K40" s="1"/>
    </row>
    <row r="41" spans="1:18" hidden="1">
      <c r="A41" s="14"/>
      <c r="B41" s="15" t="s">
        <v>61</v>
      </c>
      <c r="C41" s="10">
        <v>244</v>
      </c>
      <c r="D41" s="11" t="s">
        <v>71</v>
      </c>
      <c r="E41" s="10"/>
      <c r="F41" s="2"/>
      <c r="G41" s="2"/>
      <c r="J41" s="1"/>
      <c r="K41" s="1"/>
    </row>
    <row r="42" spans="1:18">
      <c r="A42" s="14"/>
      <c r="B42" s="15" t="s">
        <v>46</v>
      </c>
      <c r="C42" s="10">
        <v>852</v>
      </c>
      <c r="D42" s="11" t="s">
        <v>11</v>
      </c>
      <c r="E42" s="10">
        <v>4</v>
      </c>
      <c r="F42" s="2"/>
      <c r="G42" s="2"/>
      <c r="J42" s="1"/>
      <c r="K42" s="1"/>
    </row>
    <row r="43" spans="1:18">
      <c r="A43" s="14"/>
      <c r="B43" s="15"/>
      <c r="C43" s="10"/>
      <c r="D43" s="11" t="s">
        <v>92</v>
      </c>
      <c r="E43" s="10">
        <v>8</v>
      </c>
      <c r="F43" s="3"/>
      <c r="G43" s="3"/>
      <c r="J43" s="1"/>
      <c r="K43" s="1"/>
      <c r="R43" s="30"/>
    </row>
    <row r="44" spans="1:18" s="1" customFormat="1">
      <c r="A44" s="21" t="s">
        <v>12</v>
      </c>
      <c r="B44" s="21"/>
      <c r="C44" s="22"/>
      <c r="D44" s="26" t="s">
        <v>13</v>
      </c>
      <c r="E44" s="22">
        <f>E45+E46</f>
        <v>185.43</v>
      </c>
      <c r="F44" s="38">
        <f>F45+F46</f>
        <v>185.43</v>
      </c>
      <c r="G44" s="38">
        <f>G45+G46</f>
        <v>185.43</v>
      </c>
      <c r="H44"/>
      <c r="I44"/>
      <c r="L44"/>
      <c r="M44"/>
      <c r="N44"/>
      <c r="O44"/>
      <c r="P44"/>
      <c r="Q44"/>
      <c r="R44"/>
    </row>
    <row r="45" spans="1:18">
      <c r="A45" s="14"/>
      <c r="B45" s="14" t="s">
        <v>48</v>
      </c>
      <c r="C45" s="13">
        <v>540</v>
      </c>
      <c r="D45" s="8" t="s">
        <v>87</v>
      </c>
      <c r="E45" s="13">
        <v>175.54900000000001</v>
      </c>
      <c r="F45" s="13">
        <v>175.54900000000001</v>
      </c>
      <c r="G45" s="13">
        <v>175.54900000000001</v>
      </c>
      <c r="I45" s="1"/>
      <c r="J45" s="1"/>
      <c r="K45" s="1"/>
    </row>
    <row r="46" spans="1:18">
      <c r="A46" s="14"/>
      <c r="B46" s="14" t="s">
        <v>49</v>
      </c>
      <c r="C46" s="13">
        <v>540</v>
      </c>
      <c r="D46" s="8" t="s">
        <v>88</v>
      </c>
      <c r="E46" s="13">
        <v>9.8810000000000002</v>
      </c>
      <c r="F46" s="13">
        <v>9.8810000000000002</v>
      </c>
      <c r="G46" s="13">
        <v>9.8810000000000002</v>
      </c>
      <c r="I46" s="1"/>
      <c r="J46" s="1"/>
      <c r="K46" s="1"/>
      <c r="L46" s="1"/>
      <c r="M46" s="1"/>
      <c r="N46" s="1"/>
      <c r="O46" s="1"/>
      <c r="P46" s="1"/>
      <c r="Q46" s="1"/>
    </row>
    <row r="47" spans="1:18">
      <c r="A47" s="21" t="s">
        <v>15</v>
      </c>
      <c r="B47" s="21" t="s">
        <v>50</v>
      </c>
      <c r="C47" s="22">
        <v>870</v>
      </c>
      <c r="D47" s="26" t="s">
        <v>14</v>
      </c>
      <c r="E47" s="22">
        <v>1</v>
      </c>
      <c r="F47" s="39">
        <v>1</v>
      </c>
      <c r="G47" s="39">
        <v>1</v>
      </c>
      <c r="I47" s="1"/>
      <c r="J47" s="1"/>
      <c r="K47" s="1"/>
      <c r="L47" s="1"/>
      <c r="M47" s="1"/>
      <c r="N47" s="1"/>
      <c r="O47" s="1"/>
      <c r="P47" s="1"/>
      <c r="Q47" s="1"/>
    </row>
    <row r="48" spans="1:18">
      <c r="A48" s="15"/>
      <c r="B48" s="15"/>
      <c r="C48" s="10"/>
      <c r="D48" s="11"/>
      <c r="E48" s="10"/>
      <c r="F48" s="2"/>
      <c r="G48" s="2"/>
      <c r="I48" s="1"/>
      <c r="J48" s="1"/>
      <c r="K48" s="1"/>
      <c r="L48" s="1"/>
      <c r="M48" s="1"/>
      <c r="N48" s="1"/>
      <c r="O48" s="1"/>
      <c r="P48" s="1"/>
      <c r="Q48" s="1"/>
    </row>
    <row r="49" spans="1:16" s="1" customFormat="1">
      <c r="A49" s="21" t="s">
        <v>62</v>
      </c>
      <c r="B49" s="21"/>
      <c r="C49" s="22"/>
      <c r="D49" s="26"/>
      <c r="E49" s="22">
        <f>E50+E53</f>
        <v>382.63695000000001</v>
      </c>
      <c r="F49" s="38">
        <f>F50</f>
        <v>368.63695000000001</v>
      </c>
      <c r="G49" s="38">
        <f>G50</f>
        <v>368.63695000000001</v>
      </c>
    </row>
    <row r="50" spans="1:16" s="30" customFormat="1">
      <c r="A50" s="14"/>
      <c r="B50" s="15" t="s">
        <v>54</v>
      </c>
      <c r="C50" s="10"/>
      <c r="D50" s="11"/>
      <c r="E50" s="10">
        <f>E51+E52</f>
        <v>368.63695000000001</v>
      </c>
      <c r="F50" s="10">
        <f>F51+F52</f>
        <v>368.63695000000001</v>
      </c>
      <c r="G50" s="10">
        <f>G51+G52</f>
        <v>368.63695000000001</v>
      </c>
      <c r="I50" s="1"/>
      <c r="J50" s="1"/>
      <c r="K50" s="1"/>
      <c r="L50" s="1"/>
      <c r="M50" s="1"/>
      <c r="N50" s="1"/>
      <c r="O50" s="1"/>
      <c r="P50" s="1"/>
    </row>
    <row r="51" spans="1:16">
      <c r="A51" s="14"/>
      <c r="B51" s="15" t="s">
        <v>54</v>
      </c>
      <c r="C51" s="13">
        <v>111</v>
      </c>
      <c r="D51" s="8" t="s">
        <v>75</v>
      </c>
      <c r="E51" s="13">
        <v>283.13130000000001</v>
      </c>
      <c r="F51" s="13">
        <v>283.13130000000001</v>
      </c>
      <c r="G51" s="13">
        <v>283.13130000000001</v>
      </c>
      <c r="H51" t="s">
        <v>99</v>
      </c>
      <c r="I51" s="1"/>
      <c r="J51" s="1"/>
      <c r="K51" s="1"/>
      <c r="L51" s="1"/>
      <c r="M51" s="1"/>
      <c r="N51" s="1"/>
      <c r="O51" s="1"/>
      <c r="P51" s="1"/>
    </row>
    <row r="52" spans="1:16">
      <c r="A52" s="14"/>
      <c r="B52" s="15" t="s">
        <v>54</v>
      </c>
      <c r="C52" s="13">
        <v>119</v>
      </c>
      <c r="D52" s="8" t="s">
        <v>76</v>
      </c>
      <c r="E52" s="13">
        <v>85.505650000000003</v>
      </c>
      <c r="F52" s="13">
        <v>85.505650000000003</v>
      </c>
      <c r="G52" s="13">
        <v>85.505650000000003</v>
      </c>
      <c r="H52" t="s">
        <v>99</v>
      </c>
      <c r="I52" s="1"/>
      <c r="J52" s="1"/>
      <c r="K52" s="1"/>
      <c r="L52" s="1"/>
      <c r="M52" s="1"/>
      <c r="N52" s="1"/>
      <c r="O52" s="1"/>
    </row>
    <row r="53" spans="1:16">
      <c r="A53" s="14"/>
      <c r="B53" s="15" t="s">
        <v>50</v>
      </c>
      <c r="C53" s="10"/>
      <c r="D53" s="11" t="s">
        <v>73</v>
      </c>
      <c r="E53" s="10">
        <f>E54+E55</f>
        <v>14</v>
      </c>
      <c r="F53" s="2">
        <v>0</v>
      </c>
      <c r="G53" s="2">
        <v>0</v>
      </c>
      <c r="I53" s="1"/>
      <c r="J53" s="1"/>
      <c r="K53" s="1"/>
      <c r="L53" s="1"/>
      <c r="M53" s="1"/>
      <c r="N53" s="1"/>
      <c r="O53" s="1"/>
    </row>
    <row r="54" spans="1:16">
      <c r="A54" s="14"/>
      <c r="B54" s="14" t="s">
        <v>50</v>
      </c>
      <c r="C54" s="13">
        <v>111</v>
      </c>
      <c r="D54" s="8" t="s">
        <v>75</v>
      </c>
      <c r="E54" s="13">
        <v>10.75268</v>
      </c>
      <c r="F54" s="2"/>
      <c r="G54" s="2"/>
      <c r="I54" s="1"/>
      <c r="J54" s="1"/>
      <c r="K54" s="1"/>
      <c r="L54" s="1"/>
      <c r="M54" s="1"/>
      <c r="N54" s="1"/>
      <c r="O54" s="1"/>
    </row>
    <row r="55" spans="1:16">
      <c r="A55" s="14"/>
      <c r="B55" s="14" t="s">
        <v>50</v>
      </c>
      <c r="C55" s="13">
        <v>119</v>
      </c>
      <c r="D55" s="8" t="s">
        <v>76</v>
      </c>
      <c r="E55" s="13">
        <v>3.2473200000000002</v>
      </c>
      <c r="F55" s="2"/>
      <c r="G55" s="2"/>
      <c r="I55" s="1"/>
      <c r="J55" s="1"/>
      <c r="K55" s="1"/>
      <c r="L55" s="1"/>
      <c r="M55" s="1"/>
      <c r="N55" s="1"/>
      <c r="O55" s="1"/>
    </row>
    <row r="56" spans="1:16" s="1" customFormat="1" hidden="1">
      <c r="A56" s="14"/>
      <c r="B56" s="15" t="s">
        <v>63</v>
      </c>
      <c r="C56" s="10">
        <v>244</v>
      </c>
      <c r="D56" s="11" t="s">
        <v>74</v>
      </c>
      <c r="E56" s="10"/>
      <c r="F56" s="2"/>
      <c r="G56" s="2"/>
      <c r="H56"/>
      <c r="P56"/>
    </row>
    <row r="57" spans="1:16" s="1" customFormat="1">
      <c r="A57" s="21" t="s">
        <v>16</v>
      </c>
      <c r="B57" s="21"/>
      <c r="C57" s="22"/>
      <c r="D57" s="26" t="s">
        <v>89</v>
      </c>
      <c r="E57" s="22">
        <f>E58+E60+E59</f>
        <v>128.5</v>
      </c>
      <c r="F57" s="38">
        <f>F58+F59+F60</f>
        <v>132</v>
      </c>
      <c r="G57" s="38">
        <v>0</v>
      </c>
      <c r="H57"/>
    </row>
    <row r="58" spans="1:16" s="1" customFormat="1">
      <c r="A58" s="14"/>
      <c r="B58" s="14" t="s">
        <v>51</v>
      </c>
      <c r="C58" s="13">
        <v>121</v>
      </c>
      <c r="D58" s="8" t="s">
        <v>19</v>
      </c>
      <c r="E58" s="13">
        <v>87.335999999999999</v>
      </c>
      <c r="F58" s="13">
        <v>87.335999999999999</v>
      </c>
      <c r="G58" s="2"/>
      <c r="H58"/>
    </row>
    <row r="59" spans="1:16">
      <c r="A59" s="14"/>
      <c r="B59" s="14" t="s">
        <v>51</v>
      </c>
      <c r="C59" s="13">
        <v>129</v>
      </c>
      <c r="D59" s="8" t="s">
        <v>18</v>
      </c>
      <c r="E59" s="13">
        <v>26.375</v>
      </c>
      <c r="F59" s="13">
        <v>26.375</v>
      </c>
      <c r="G59" s="2"/>
      <c r="I59" s="1"/>
      <c r="J59" s="1"/>
      <c r="K59" s="1"/>
      <c r="L59" s="1"/>
      <c r="M59" s="1"/>
      <c r="N59" s="1"/>
      <c r="O59" s="1"/>
    </row>
    <row r="60" spans="1:16">
      <c r="A60" s="14"/>
      <c r="B60" s="14" t="s">
        <v>51</v>
      </c>
      <c r="C60" s="13">
        <v>244</v>
      </c>
      <c r="D60" s="8" t="s">
        <v>8</v>
      </c>
      <c r="E60" s="13">
        <v>14.789</v>
      </c>
      <c r="F60" s="13">
        <v>18.289000000000001</v>
      </c>
      <c r="G60" s="2"/>
      <c r="I60" s="1"/>
      <c r="J60" s="1"/>
      <c r="K60" s="1"/>
      <c r="L60" s="1"/>
      <c r="M60" s="1"/>
      <c r="N60" s="1"/>
      <c r="O60" s="1"/>
    </row>
    <row r="61" spans="1:16">
      <c r="A61" s="14"/>
      <c r="B61" s="14"/>
      <c r="C61" s="13"/>
      <c r="D61" s="8"/>
      <c r="E61" s="13"/>
      <c r="F61" s="2"/>
      <c r="G61" s="2"/>
      <c r="I61" s="1"/>
      <c r="J61" s="1"/>
      <c r="K61" s="1"/>
      <c r="L61" s="1"/>
      <c r="M61" s="1"/>
      <c r="N61" s="1"/>
    </row>
    <row r="62" spans="1:16" hidden="1">
      <c r="A62" s="23" t="s">
        <v>64</v>
      </c>
      <c r="B62" s="23" t="s">
        <v>50</v>
      </c>
      <c r="C62" s="24">
        <v>244</v>
      </c>
      <c r="D62" s="25" t="s">
        <v>77</v>
      </c>
      <c r="E62" s="24"/>
      <c r="F62" s="39"/>
      <c r="G62" s="39"/>
      <c r="I62" s="1"/>
      <c r="J62" s="1"/>
      <c r="K62" s="1"/>
      <c r="L62" s="1"/>
      <c r="M62" s="1"/>
      <c r="N62" s="1"/>
    </row>
    <row r="63" spans="1:16">
      <c r="A63" s="21" t="s">
        <v>20</v>
      </c>
      <c r="B63" s="21"/>
      <c r="C63" s="22"/>
      <c r="D63" s="26" t="s">
        <v>21</v>
      </c>
      <c r="E63" s="22">
        <f>E64+E69</f>
        <v>22.5</v>
      </c>
      <c r="F63" s="39">
        <f>F64</f>
        <v>22.5</v>
      </c>
      <c r="G63" s="39">
        <f>G64</f>
        <v>22.5</v>
      </c>
      <c r="I63" s="1"/>
      <c r="J63" s="1"/>
      <c r="K63" s="1"/>
      <c r="L63" s="1"/>
      <c r="M63" s="1"/>
      <c r="N63" s="1"/>
    </row>
    <row r="64" spans="1:16" s="1" customFormat="1" ht="15.75" customHeight="1">
      <c r="A64" s="15"/>
      <c r="B64" s="15" t="s">
        <v>50</v>
      </c>
      <c r="C64" s="32"/>
      <c r="D64" s="32"/>
      <c r="E64" s="33">
        <f>E65+E66+E67+E68</f>
        <v>22.5</v>
      </c>
      <c r="F64" s="2">
        <f>F65+F66</f>
        <v>22.5</v>
      </c>
      <c r="G64" s="2">
        <f>G65+G66</f>
        <v>22.5</v>
      </c>
      <c r="H64"/>
      <c r="O64"/>
    </row>
    <row r="65" spans="1:18" s="1" customFormat="1" ht="31.15" customHeight="1">
      <c r="A65" s="14"/>
      <c r="B65" s="14" t="s">
        <v>50</v>
      </c>
      <c r="C65" s="10"/>
      <c r="D65" s="53" t="s">
        <v>93</v>
      </c>
      <c r="E65" s="19">
        <v>18</v>
      </c>
      <c r="F65" s="2">
        <v>18</v>
      </c>
      <c r="G65" s="2">
        <v>18</v>
      </c>
      <c r="H65"/>
      <c r="I65" s="31"/>
      <c r="J65" s="31"/>
      <c r="K65" s="31"/>
      <c r="L65" s="31"/>
      <c r="M65" s="31"/>
      <c r="N65" s="31"/>
      <c r="O65"/>
    </row>
    <row r="66" spans="1:18">
      <c r="A66" s="14"/>
      <c r="B66" s="14" t="s">
        <v>50</v>
      </c>
      <c r="C66" s="13"/>
      <c r="D66" s="8" t="s">
        <v>7</v>
      </c>
      <c r="E66" s="13">
        <v>4.5</v>
      </c>
      <c r="F66" s="2">
        <v>4.5</v>
      </c>
      <c r="G66" s="2">
        <v>4.5</v>
      </c>
      <c r="J66" s="1"/>
      <c r="K66" s="1"/>
      <c r="L66" s="1"/>
      <c r="M66" s="1"/>
      <c r="N66" s="1"/>
      <c r="O66" s="1"/>
    </row>
    <row r="67" spans="1:18" hidden="1">
      <c r="A67" s="14"/>
      <c r="B67" s="14" t="s">
        <v>50</v>
      </c>
      <c r="C67" s="13"/>
      <c r="D67" s="8" t="s">
        <v>94</v>
      </c>
      <c r="E67" s="50"/>
      <c r="F67" s="2"/>
      <c r="G67" s="2"/>
      <c r="L67" s="1"/>
      <c r="M67" s="1"/>
      <c r="N67" s="1"/>
      <c r="O67" s="1"/>
      <c r="P67" s="1"/>
      <c r="Q67" s="1"/>
      <c r="R67" s="1"/>
    </row>
    <row r="68" spans="1:18" hidden="1">
      <c r="A68" s="14"/>
      <c r="B68" s="14" t="s">
        <v>50</v>
      </c>
      <c r="C68" s="13"/>
      <c r="D68" s="8" t="s">
        <v>59</v>
      </c>
      <c r="E68" s="13"/>
      <c r="F68" s="2"/>
      <c r="G68" s="2"/>
      <c r="L68" s="1"/>
      <c r="M68" s="1"/>
      <c r="N68" s="1"/>
      <c r="O68" s="1"/>
      <c r="P68" s="1"/>
      <c r="Q68" s="1"/>
      <c r="R68" s="1"/>
    </row>
    <row r="69" spans="1:18" hidden="1">
      <c r="A69" s="14"/>
      <c r="B69" s="15" t="s">
        <v>65</v>
      </c>
      <c r="C69" s="10">
        <v>244</v>
      </c>
      <c r="D69" s="11" t="s">
        <v>78</v>
      </c>
      <c r="E69" s="10"/>
      <c r="F69" s="2"/>
      <c r="G69" s="2"/>
      <c r="I69" s="1"/>
      <c r="R69" s="1"/>
    </row>
    <row r="70" spans="1:18">
      <c r="A70" s="21" t="s">
        <v>28</v>
      </c>
      <c r="B70" s="21" t="s">
        <v>52</v>
      </c>
      <c r="C70" s="22"/>
      <c r="D70" s="26" t="s">
        <v>29</v>
      </c>
      <c r="E70" s="22">
        <v>134.69999999999999</v>
      </c>
      <c r="F70" s="39"/>
      <c r="G70" s="39"/>
      <c r="R70" s="1"/>
    </row>
    <row r="71" spans="1:18">
      <c r="A71" s="14"/>
      <c r="B71" s="14"/>
      <c r="C71" s="13"/>
      <c r="D71" s="8"/>
      <c r="E71" s="13"/>
      <c r="F71" s="2"/>
      <c r="G71" s="2"/>
      <c r="R71" s="1"/>
    </row>
    <row r="72" spans="1:18">
      <c r="A72" s="21" t="s">
        <v>31</v>
      </c>
      <c r="B72" s="21" t="s">
        <v>50</v>
      </c>
      <c r="C72" s="22">
        <v>244</v>
      </c>
      <c r="D72" s="26" t="s">
        <v>32</v>
      </c>
      <c r="E72" s="22"/>
      <c r="F72" s="39"/>
      <c r="G72" s="39"/>
      <c r="R72" s="1"/>
    </row>
    <row r="73" spans="1:18">
      <c r="A73" s="15"/>
      <c r="B73" s="15"/>
      <c r="C73" s="10"/>
      <c r="D73" s="11"/>
      <c r="E73" s="19"/>
      <c r="F73" s="2"/>
      <c r="G73" s="2"/>
      <c r="R73" s="1"/>
    </row>
    <row r="74" spans="1:18" s="1" customFormat="1">
      <c r="A74" s="21" t="s">
        <v>22</v>
      </c>
      <c r="B74" s="21"/>
      <c r="C74" s="22"/>
      <c r="D74" s="26" t="s">
        <v>21</v>
      </c>
      <c r="E74" s="22">
        <f>E75+E76+E77</f>
        <v>78.3</v>
      </c>
      <c r="F74" s="39">
        <f>F75+F76+F77</f>
        <v>42.3</v>
      </c>
      <c r="G74" s="39">
        <f>G75+G76+G77</f>
        <v>42.3</v>
      </c>
      <c r="H74"/>
      <c r="I74"/>
      <c r="J74"/>
      <c r="K74" s="12"/>
    </row>
    <row r="75" spans="1:18" s="1" customFormat="1">
      <c r="A75" s="15"/>
      <c r="B75" s="15" t="s">
        <v>66</v>
      </c>
      <c r="C75" s="10">
        <v>244</v>
      </c>
      <c r="D75" s="11" t="s">
        <v>40</v>
      </c>
      <c r="E75" s="19"/>
      <c r="F75" s="2"/>
      <c r="G75" s="2"/>
      <c r="H75"/>
      <c r="I75"/>
      <c r="J75"/>
      <c r="K75"/>
      <c r="L75"/>
      <c r="M75"/>
      <c r="N75"/>
      <c r="O75"/>
      <c r="P75"/>
      <c r="Q75"/>
    </row>
    <row r="76" spans="1:18" s="1" customFormat="1">
      <c r="A76" s="15"/>
      <c r="B76" s="15" t="s">
        <v>53</v>
      </c>
      <c r="C76" s="10">
        <v>244</v>
      </c>
      <c r="D76" s="11" t="s">
        <v>79</v>
      </c>
      <c r="E76" s="19">
        <v>36</v>
      </c>
      <c r="F76" s="2"/>
      <c r="G76" s="2"/>
      <c r="H76"/>
      <c r="I76"/>
      <c r="J76"/>
      <c r="K76"/>
      <c r="L76"/>
      <c r="M76"/>
      <c r="N76"/>
      <c r="O76"/>
      <c r="P76"/>
      <c r="Q76"/>
    </row>
    <row r="77" spans="1:18" s="1" customFormat="1">
      <c r="A77" s="15"/>
      <c r="B77" s="15" t="s">
        <v>50</v>
      </c>
      <c r="C77" s="10">
        <v>244</v>
      </c>
      <c r="D77" s="11" t="s">
        <v>41</v>
      </c>
      <c r="E77" s="19">
        <v>42.3</v>
      </c>
      <c r="F77" s="2">
        <v>42.3</v>
      </c>
      <c r="G77" s="2">
        <v>42.3</v>
      </c>
      <c r="H77"/>
      <c r="I77"/>
      <c r="J77"/>
      <c r="K77"/>
      <c r="L77"/>
      <c r="M77"/>
      <c r="N77"/>
      <c r="O77"/>
      <c r="P77"/>
      <c r="Q77"/>
    </row>
    <row r="78" spans="1:18" s="1" customFormat="1">
      <c r="A78" s="15"/>
      <c r="B78" s="15"/>
      <c r="C78" s="10"/>
      <c r="D78" s="11"/>
      <c r="E78" s="10"/>
      <c r="F78" s="2"/>
      <c r="G78" s="2"/>
      <c r="H78"/>
      <c r="I78"/>
      <c r="J78"/>
      <c r="K78"/>
      <c r="L78"/>
      <c r="M78"/>
      <c r="N78"/>
      <c r="O78"/>
      <c r="P78"/>
      <c r="Q78"/>
    </row>
    <row r="79" spans="1:18" s="1" customFormat="1">
      <c r="A79" s="21" t="s">
        <v>23</v>
      </c>
      <c r="B79" s="21"/>
      <c r="C79" s="22"/>
      <c r="D79" s="26"/>
      <c r="E79" s="22">
        <f>E80+E81+E82+E83+E84+E85</f>
        <v>0.1</v>
      </c>
      <c r="F79" s="39">
        <f>F85+F84+F83+F82+F81+F80</f>
        <v>0.1</v>
      </c>
      <c r="G79" s="39">
        <f>G85+G84+G83+G82+G81+G80</f>
        <v>0.1</v>
      </c>
      <c r="H79"/>
      <c r="I79"/>
      <c r="J79" s="12"/>
      <c r="K79"/>
      <c r="L79"/>
      <c r="M79"/>
      <c r="N79"/>
      <c r="O79"/>
      <c r="P79"/>
      <c r="Q79"/>
    </row>
    <row r="80" spans="1:18" s="1" customFormat="1" hidden="1">
      <c r="A80" s="15"/>
      <c r="B80" s="15" t="s">
        <v>67</v>
      </c>
      <c r="C80" s="10">
        <v>244</v>
      </c>
      <c r="D80" s="11" t="s">
        <v>80</v>
      </c>
      <c r="E80" s="10"/>
      <c r="F80" s="2"/>
      <c r="G80" s="2"/>
      <c r="H80"/>
      <c r="I80"/>
      <c r="J80"/>
      <c r="K80"/>
      <c r="L80"/>
      <c r="M80"/>
      <c r="N80"/>
      <c r="O80"/>
      <c r="P80"/>
      <c r="Q80"/>
    </row>
    <row r="81" spans="1:18" s="1" customFormat="1" hidden="1">
      <c r="A81" s="15"/>
      <c r="B81" s="15" t="s">
        <v>66</v>
      </c>
      <c r="C81" s="10">
        <v>244</v>
      </c>
      <c r="D81" s="11" t="s">
        <v>40</v>
      </c>
      <c r="E81" s="10"/>
      <c r="F81" s="2"/>
      <c r="G81" s="2"/>
      <c r="H81"/>
      <c r="I81"/>
      <c r="J81"/>
      <c r="K81"/>
      <c r="L81"/>
      <c r="M81"/>
      <c r="N81"/>
      <c r="O81"/>
      <c r="P81"/>
      <c r="Q81"/>
    </row>
    <row r="82" spans="1:18" s="1" customFormat="1" hidden="1">
      <c r="A82" s="15"/>
      <c r="B82" s="15" t="s">
        <v>54</v>
      </c>
      <c r="C82" s="10">
        <v>244</v>
      </c>
      <c r="D82" s="11" t="s">
        <v>96</v>
      </c>
      <c r="E82" s="10"/>
      <c r="F82" s="2"/>
      <c r="G82" s="2"/>
      <c r="H82"/>
      <c r="I82"/>
      <c r="J82"/>
      <c r="K82"/>
      <c r="L82"/>
      <c r="M82"/>
      <c r="N82"/>
      <c r="O82"/>
      <c r="P82"/>
      <c r="Q82"/>
    </row>
    <row r="83" spans="1:18" s="1" customFormat="1" hidden="1">
      <c r="A83" s="15"/>
      <c r="B83" s="15" t="s">
        <v>68</v>
      </c>
      <c r="C83" s="10">
        <v>244</v>
      </c>
      <c r="D83" s="11" t="s">
        <v>81</v>
      </c>
      <c r="E83" s="10"/>
      <c r="F83" s="2"/>
      <c r="G83" s="2"/>
      <c r="H83"/>
      <c r="I83"/>
      <c r="J83"/>
      <c r="K83"/>
      <c r="L83"/>
      <c r="M83"/>
      <c r="N83"/>
      <c r="O83"/>
      <c r="P83"/>
      <c r="Q83"/>
    </row>
    <row r="84" spans="1:18" s="1" customFormat="1" hidden="1">
      <c r="A84" s="15"/>
      <c r="B84" s="15" t="s">
        <v>61</v>
      </c>
      <c r="C84" s="10">
        <v>244</v>
      </c>
      <c r="D84" s="11" t="s">
        <v>71</v>
      </c>
      <c r="E84" s="10"/>
      <c r="F84" s="2"/>
      <c r="G84" s="2"/>
      <c r="H84"/>
      <c r="I84"/>
      <c r="J84"/>
      <c r="K84"/>
      <c r="L84"/>
      <c r="M84"/>
      <c r="N84"/>
      <c r="O84"/>
      <c r="P84"/>
      <c r="Q84"/>
    </row>
    <row r="85" spans="1:18" s="1" customFormat="1">
      <c r="A85" s="15"/>
      <c r="B85" s="15" t="s">
        <v>69</v>
      </c>
      <c r="C85" s="10">
        <v>540</v>
      </c>
      <c r="D85" s="11" t="s">
        <v>90</v>
      </c>
      <c r="E85" s="10">
        <v>0.1</v>
      </c>
      <c r="F85" s="2">
        <v>0.1</v>
      </c>
      <c r="G85" s="2">
        <v>0.1</v>
      </c>
      <c r="H85"/>
      <c r="I85"/>
      <c r="J85"/>
      <c r="K85"/>
      <c r="L85"/>
      <c r="M85"/>
      <c r="N85"/>
      <c r="O85"/>
      <c r="P85"/>
      <c r="Q85"/>
    </row>
    <row r="86" spans="1:18" s="1" customFormat="1">
      <c r="A86" s="21" t="s">
        <v>24</v>
      </c>
      <c r="B86" s="21"/>
      <c r="C86" s="22">
        <v>244</v>
      </c>
      <c r="D86" s="26" t="s">
        <v>21</v>
      </c>
      <c r="E86" s="35">
        <f>E87+E90</f>
        <v>437.31826999999998</v>
      </c>
      <c r="F86" s="61">
        <f>F87+F90</f>
        <v>437.31826999999998</v>
      </c>
      <c r="G86" s="61">
        <f>G87+G90</f>
        <v>437.31826999999998</v>
      </c>
      <c r="H86"/>
      <c r="I86"/>
      <c r="J86"/>
      <c r="K86"/>
      <c r="L86"/>
      <c r="M86"/>
      <c r="N86"/>
      <c r="O86"/>
      <c r="P86"/>
      <c r="Q86"/>
      <c r="R86" s="31"/>
    </row>
    <row r="87" spans="1:18" s="1" customFormat="1">
      <c r="A87" s="15"/>
      <c r="B87" s="15" t="s">
        <v>54</v>
      </c>
      <c r="C87" s="10"/>
      <c r="D87" s="11"/>
      <c r="E87" s="37">
        <f>E88+E89</f>
        <v>44.818269999999998</v>
      </c>
      <c r="F87" s="37">
        <f>F88+F89</f>
        <v>44.818269999999998</v>
      </c>
      <c r="G87" s="37">
        <f>G88+G89</f>
        <v>44.818269999999998</v>
      </c>
      <c r="H87"/>
      <c r="I87"/>
      <c r="J87"/>
      <c r="K87"/>
      <c r="L87"/>
      <c r="M87"/>
      <c r="N87"/>
      <c r="O87"/>
      <c r="P87"/>
      <c r="Q87"/>
    </row>
    <row r="88" spans="1:18" s="1" customFormat="1" ht="15.75" customHeight="1">
      <c r="A88" s="14"/>
      <c r="B88" s="14" t="s">
        <v>54</v>
      </c>
      <c r="C88" s="13"/>
      <c r="D88" s="8" t="s">
        <v>25</v>
      </c>
      <c r="E88" s="13">
        <v>35.228000000000002</v>
      </c>
      <c r="F88" s="13">
        <v>35.228000000000002</v>
      </c>
      <c r="G88" s="13">
        <v>35.228000000000002</v>
      </c>
      <c r="H88" t="s">
        <v>99</v>
      </c>
      <c r="I88"/>
      <c r="J88"/>
      <c r="K88"/>
      <c r="L88"/>
      <c r="M88"/>
      <c r="N88"/>
      <c r="O88"/>
      <c r="P88"/>
      <c r="Q88"/>
    </row>
    <row r="89" spans="1:18" s="1" customFormat="1" ht="15.75" customHeight="1">
      <c r="A89" s="14"/>
      <c r="B89" s="14" t="s">
        <v>54</v>
      </c>
      <c r="C89" s="13"/>
      <c r="D89" s="8" t="s">
        <v>82</v>
      </c>
      <c r="E89" s="13">
        <v>9.5902700000000003</v>
      </c>
      <c r="F89" s="13">
        <v>9.5902700000000003</v>
      </c>
      <c r="G89" s="13">
        <v>9.5902700000000003</v>
      </c>
      <c r="H89" t="s">
        <v>99</v>
      </c>
      <c r="I89"/>
      <c r="J89"/>
      <c r="K89"/>
      <c r="L89"/>
      <c r="M89"/>
      <c r="N89"/>
      <c r="O89"/>
      <c r="P89"/>
      <c r="Q89"/>
    </row>
    <row r="90" spans="1:18" s="1" customFormat="1" ht="15.75" customHeight="1">
      <c r="A90" s="14"/>
      <c r="B90" s="15" t="s">
        <v>55</v>
      </c>
      <c r="C90" s="10">
        <v>540</v>
      </c>
      <c r="D90" s="11" t="s">
        <v>26</v>
      </c>
      <c r="E90" s="18">
        <v>392.5</v>
      </c>
      <c r="F90" s="18">
        <v>392.5</v>
      </c>
      <c r="G90" s="18">
        <v>392.5</v>
      </c>
      <c r="H90"/>
      <c r="I90"/>
      <c r="J90"/>
      <c r="K90"/>
      <c r="L90"/>
      <c r="M90"/>
      <c r="N90"/>
      <c r="O90"/>
      <c r="P90"/>
      <c r="Q90"/>
      <c r="R90"/>
    </row>
    <row r="91" spans="1:18" s="1" customFormat="1" ht="15.75" hidden="1" customHeight="1">
      <c r="A91" s="14"/>
      <c r="B91" s="15" t="s">
        <v>66</v>
      </c>
      <c r="C91" s="10">
        <v>244</v>
      </c>
      <c r="D91" s="11" t="s">
        <v>40</v>
      </c>
      <c r="E91" s="20"/>
      <c r="F91" s="2"/>
      <c r="G91" s="2"/>
      <c r="H91"/>
      <c r="I91"/>
      <c r="J91"/>
      <c r="K91"/>
      <c r="L91"/>
      <c r="M91"/>
      <c r="N91"/>
      <c r="O91"/>
      <c r="P91"/>
      <c r="Q91"/>
      <c r="R91"/>
    </row>
    <row r="92" spans="1:18" s="1" customFormat="1" ht="15.75" customHeight="1">
      <c r="A92" s="23" t="s">
        <v>27</v>
      </c>
      <c r="B92" s="23"/>
      <c r="C92" s="24"/>
      <c r="D92" s="25"/>
      <c r="E92" s="36">
        <f>E93</f>
        <v>105.28982000000001</v>
      </c>
      <c r="F92" s="54">
        <f>F93</f>
        <v>105.28982000000001</v>
      </c>
      <c r="G92" s="54">
        <f>G93</f>
        <v>105.28982000000001</v>
      </c>
      <c r="H92"/>
      <c r="I92"/>
      <c r="J92"/>
      <c r="K92"/>
      <c r="L92"/>
      <c r="M92"/>
      <c r="N92"/>
      <c r="O92"/>
      <c r="P92"/>
      <c r="Q92"/>
      <c r="R92"/>
    </row>
    <row r="93" spans="1:18" s="31" customFormat="1" ht="15.75" customHeight="1">
      <c r="A93" s="14"/>
      <c r="B93" s="15" t="s">
        <v>54</v>
      </c>
      <c r="C93" s="13"/>
      <c r="D93" s="8"/>
      <c r="E93" s="18">
        <f>E94+E95</f>
        <v>105.28982000000001</v>
      </c>
      <c r="F93" s="18">
        <f>F94+F95</f>
        <v>105.28982000000001</v>
      </c>
      <c r="G93" s="18">
        <f>G94+G95</f>
        <v>105.28982000000001</v>
      </c>
      <c r="H93" s="30" t="s">
        <v>99</v>
      </c>
      <c r="I93"/>
      <c r="J93"/>
      <c r="K93"/>
      <c r="L93"/>
      <c r="M93"/>
      <c r="N93"/>
      <c r="O93"/>
      <c r="P93"/>
      <c r="Q93"/>
      <c r="R93"/>
    </row>
    <row r="94" spans="1:18" s="1" customFormat="1" ht="15.75" customHeight="1">
      <c r="A94" s="15"/>
      <c r="B94" s="14" t="s">
        <v>54</v>
      </c>
      <c r="C94" s="13">
        <v>111</v>
      </c>
      <c r="D94" s="8" t="s">
        <v>75</v>
      </c>
      <c r="E94" s="13">
        <v>80.867760000000004</v>
      </c>
      <c r="F94" s="13">
        <v>80.867760000000004</v>
      </c>
      <c r="G94" s="13">
        <v>80.867760000000004</v>
      </c>
      <c r="H94"/>
      <c r="I94" s="44"/>
      <c r="J94"/>
      <c r="K94"/>
      <c r="L94"/>
      <c r="M94"/>
      <c r="N94"/>
      <c r="O94"/>
      <c r="P94"/>
      <c r="Q94"/>
      <c r="R94"/>
    </row>
    <row r="95" spans="1:18" s="1" customFormat="1" ht="15.75" customHeight="1">
      <c r="A95" s="14"/>
      <c r="B95" s="16" t="s">
        <v>54</v>
      </c>
      <c r="C95" s="17">
        <v>119</v>
      </c>
      <c r="D95" s="8" t="s">
        <v>76</v>
      </c>
      <c r="E95" s="13">
        <v>24.422059999999998</v>
      </c>
      <c r="F95" s="13">
        <v>24.422059999999998</v>
      </c>
      <c r="G95" s="13">
        <v>24.422059999999998</v>
      </c>
      <c r="H95"/>
      <c r="I95"/>
      <c r="J95"/>
      <c r="K95"/>
      <c r="L95"/>
      <c r="M95"/>
      <c r="N95"/>
      <c r="O95"/>
      <c r="P95"/>
      <c r="Q95"/>
    </row>
    <row r="96" spans="1:18" s="1" customFormat="1">
      <c r="A96" s="28"/>
      <c r="B96" s="5"/>
      <c r="C96" s="4"/>
      <c r="D96" s="6" t="s">
        <v>6</v>
      </c>
      <c r="E96" s="34">
        <f>E92+E86+E79+E74+E72+E70+E63+E57+E49+E47+E44+E6+E3</f>
        <v>2604</v>
      </c>
      <c r="F96" s="62">
        <f>F92+F86+F79+F74+F72+F70+F63+F62+F57+F49+F47+F44+F6+F3</f>
        <v>2362.23</v>
      </c>
      <c r="G96" s="34">
        <f>G92+G86+G79+G74+G72+G70+G63+G57+G49+G47+G44+G6+G3</f>
        <v>2176.2600000000002</v>
      </c>
      <c r="H96"/>
      <c r="I96" s="12"/>
      <c r="J96"/>
      <c r="K96"/>
      <c r="L96"/>
      <c r="M96"/>
      <c r="N96"/>
      <c r="O96"/>
      <c r="P96"/>
      <c r="Q96"/>
      <c r="R96"/>
    </row>
    <row r="97" spans="1:18">
      <c r="A97" s="29"/>
      <c r="D97" s="7" t="s">
        <v>91</v>
      </c>
      <c r="F97" s="41">
        <v>2.5000000000000001E-2</v>
      </c>
      <c r="G97" s="40">
        <v>0.05</v>
      </c>
    </row>
    <row r="98" spans="1:18">
      <c r="F98" s="52">
        <f>F99*2.5%</f>
        <v>60.570000000000007</v>
      </c>
      <c r="G98" s="52">
        <f>G99*5%</f>
        <v>114.53999999999999</v>
      </c>
    </row>
    <row r="99" spans="1:18">
      <c r="D99" s="55" t="s">
        <v>97</v>
      </c>
      <c r="E99" s="3">
        <f>E100+E101</f>
        <v>2604</v>
      </c>
      <c r="F99" s="3">
        <f>F100+F101</f>
        <v>2422.8000000000002</v>
      </c>
      <c r="G99" s="3">
        <f>G100+G101</f>
        <v>2290.7999999999997</v>
      </c>
    </row>
    <row r="100" spans="1:18">
      <c r="D100" s="51" t="s">
        <v>95</v>
      </c>
      <c r="E100" s="2">
        <v>2267</v>
      </c>
      <c r="F100" s="2">
        <v>2069.8000000000002</v>
      </c>
      <c r="G100" s="2">
        <v>1920.6</v>
      </c>
    </row>
    <row r="101" spans="1:18">
      <c r="D101" s="51" t="s">
        <v>98</v>
      </c>
      <c r="E101" s="2">
        <v>337</v>
      </c>
      <c r="F101" s="2">
        <v>353</v>
      </c>
      <c r="G101" s="2">
        <v>370.2</v>
      </c>
    </row>
    <row r="102" spans="1:18" s="1" customFormat="1">
      <c r="A102" s="5"/>
      <c r="B102" s="5"/>
      <c r="C102" s="4"/>
      <c r="D102" s="7"/>
      <c r="E102" s="52">
        <f>E99-E96</f>
        <v>0</v>
      </c>
      <c r="F102" s="52">
        <f>F99-F98</f>
        <v>2362.23</v>
      </c>
      <c r="G102" s="52">
        <f>G99-G98</f>
        <v>2176.2599999999998</v>
      </c>
      <c r="H102"/>
      <c r="I102"/>
      <c r="J102"/>
      <c r="K102"/>
      <c r="L102"/>
      <c r="M102"/>
      <c r="N102"/>
      <c r="O102"/>
      <c r="P102"/>
      <c r="Q102"/>
      <c r="R102"/>
    </row>
    <row r="103" spans="1:18">
      <c r="F103" s="52">
        <f>F102-F96</f>
        <v>0</v>
      </c>
      <c r="G103" s="52">
        <f>G102-G96</f>
        <v>0</v>
      </c>
    </row>
    <row r="105" spans="1:18" hidden="1"/>
    <row r="106" spans="1:18" hidden="1"/>
    <row r="107" spans="1:18" hidden="1"/>
    <row r="108" spans="1:18" hidden="1"/>
    <row r="109" spans="1:18" ht="13.5" hidden="1" customHeight="1"/>
    <row r="110" spans="1:18" ht="14.25" hidden="1" customHeight="1"/>
    <row r="111" spans="1:18" ht="13.5" hidden="1" customHeight="1"/>
    <row r="112" spans="1:18" hidden="1"/>
    <row r="113" hidden="1"/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30.05</vt:lpstr>
      <vt:lpstr>24.01.2023</vt:lpstr>
      <vt:lpstr>2023</vt:lpstr>
      <vt:lpstr>2022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2023-11-02T06:21:09Z</dcterms:modified>
</cp:coreProperties>
</file>